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ditais\2 - Editais acabados\Pregão Eletrônico nº 84-17 PE 108033 - Transporte de servidores e materiais\"/>
    </mc:Choice>
  </mc:AlternateContent>
  <bookViews>
    <workbookView xWindow="0" yWindow="0" windowWidth="25200" windowHeight="12030"/>
  </bookViews>
  <sheets>
    <sheet name="VEÍCULOS" sheetId="1" r:id="rId1"/>
    <sheet name="MÂO DE OBRA" sheetId="2" r:id="rId2"/>
    <sheet name="UNIFORME" sheetId="6" r:id="rId3"/>
    <sheet name="TRANSPORTE" sheetId="4" r:id="rId4"/>
    <sheet name="PROPOSTA FINAL" sheetId="5" r:id="rId5"/>
  </sheets>
  <definedNames>
    <definedName name="_xlnm.Print_Area" localSheetId="1">'MÂO DE OBRA'!$A$1:$E$99</definedName>
    <definedName name="_xlnm.Print_Area" localSheetId="4">'PROPOSTA FINAL'!$A$1:$I$38</definedName>
    <definedName name="_xlnm.Print_Area" localSheetId="3">TRANSPORTE!$A$1:$D$13</definedName>
    <definedName name="_xlnm.Print_Area" localSheetId="2">UNIFORME!$A$1:$F$24</definedName>
    <definedName name="_xlnm.Print_Area" localSheetId="0">VEÍCULOS!$A$1:$I$57</definedName>
  </definedNames>
  <calcPr calcId="152511"/>
</workbook>
</file>

<file path=xl/calcChain.xml><?xml version="1.0" encoding="utf-8"?>
<calcChain xmlns="http://schemas.openxmlformats.org/spreadsheetml/2006/main">
  <c r="F16" i="1" l="1"/>
  <c r="F25" i="1" s="1"/>
  <c r="F15" i="1"/>
  <c r="F13" i="1"/>
  <c r="C38" i="2"/>
  <c r="E23" i="1"/>
  <c r="G23" i="1"/>
  <c r="H23" i="1"/>
  <c r="I23" i="1"/>
  <c r="E25" i="1"/>
  <c r="G25" i="1"/>
  <c r="H25" i="1"/>
  <c r="I25" i="1"/>
  <c r="F23" i="1" l="1"/>
  <c r="E96" i="2"/>
  <c r="F10" i="1"/>
  <c r="G10" i="1"/>
  <c r="H10" i="1"/>
  <c r="I10" i="1"/>
  <c r="E10" i="1"/>
  <c r="C10" i="2" l="1"/>
  <c r="E16" i="6" l="1"/>
  <c r="F16" i="6" s="1"/>
  <c r="E5" i="6" l="1"/>
  <c r="C52" i="2"/>
  <c r="C67" i="2" s="1"/>
  <c r="E19" i="6" l="1"/>
  <c r="F19" i="6" s="1"/>
  <c r="E7" i="6"/>
  <c r="F7" i="6" s="1"/>
  <c r="D9" i="5" l="1"/>
  <c r="D10" i="5"/>
  <c r="D96" i="2" l="1"/>
  <c r="E28" i="5"/>
  <c r="D19" i="5"/>
  <c r="D18" i="5"/>
  <c r="D44" i="1"/>
  <c r="D45" i="1" s="1"/>
  <c r="E31" i="1"/>
  <c r="E30" i="1"/>
  <c r="D20" i="5" l="1"/>
  <c r="C79" i="2"/>
  <c r="D11" i="5" s="1"/>
  <c r="I28" i="5"/>
  <c r="H28" i="5"/>
  <c r="G28" i="5"/>
  <c r="F28" i="5"/>
  <c r="E22" i="6"/>
  <c r="F22" i="6" s="1"/>
  <c r="E21" i="6"/>
  <c r="F21" i="6" s="1"/>
  <c r="E20" i="6"/>
  <c r="F20" i="6" s="1"/>
  <c r="E18" i="6"/>
  <c r="F18" i="6" s="1"/>
  <c r="E17" i="6"/>
  <c r="F17" i="6" s="1"/>
  <c r="E11" i="6"/>
  <c r="F11" i="6" s="1"/>
  <c r="E10" i="6"/>
  <c r="F10" i="6" s="1"/>
  <c r="E9" i="6"/>
  <c r="F9" i="6" s="1"/>
  <c r="E8" i="6"/>
  <c r="F8" i="6" s="1"/>
  <c r="E6" i="6"/>
  <c r="F6" i="6" s="1"/>
  <c r="F5" i="6"/>
  <c r="F23" i="6" l="1"/>
  <c r="F12" i="6"/>
  <c r="E20" i="2" s="1"/>
  <c r="D20" i="2"/>
  <c r="C80" i="2"/>
  <c r="C60" i="2"/>
  <c r="C35" i="2" l="1"/>
  <c r="C64" i="2" s="1"/>
  <c r="E11" i="2"/>
  <c r="D11" i="2"/>
  <c r="C43" i="2" l="1"/>
  <c r="C44" i="2" s="1"/>
  <c r="C66" i="2" s="1"/>
  <c r="C61" i="2"/>
  <c r="C39" i="2"/>
  <c r="C40" i="2" s="1"/>
  <c r="C65" i="2" s="1"/>
  <c r="E6" i="2"/>
  <c r="D6" i="2"/>
  <c r="C62" i="2"/>
  <c r="C68" i="2" s="1"/>
  <c r="C69" i="2" l="1"/>
  <c r="D8" i="5" s="1"/>
  <c r="E85" i="2"/>
  <c r="F5" i="5" s="1"/>
  <c r="E58" i="2"/>
  <c r="E56" i="2"/>
  <c r="E54" i="2"/>
  <c r="E57" i="2"/>
  <c r="E55" i="2"/>
  <c r="A12" i="4"/>
  <c r="E59" i="2"/>
  <c r="D85" i="2"/>
  <c r="E5" i="5" s="1"/>
  <c r="D59" i="2"/>
  <c r="D57" i="2"/>
  <c r="D55" i="2"/>
  <c r="A9" i="4"/>
  <c r="D58" i="2"/>
  <c r="D56" i="2"/>
  <c r="D54" i="2"/>
  <c r="D49" i="2"/>
  <c r="D50" i="2" s="1"/>
  <c r="D51" i="2" s="1"/>
  <c r="D48" i="2"/>
  <c r="D46" i="2"/>
  <c r="D47" i="2" s="1"/>
  <c r="E46" i="2"/>
  <c r="E48" i="2"/>
  <c r="E49" i="2"/>
  <c r="E50" i="2" s="1"/>
  <c r="E51" i="2" s="1"/>
  <c r="E37" i="2"/>
  <c r="E38" i="2" s="1"/>
  <c r="E31" i="2"/>
  <c r="E27" i="2"/>
  <c r="E34" i="2"/>
  <c r="E42" i="2"/>
  <c r="E43" i="2" s="1"/>
  <c r="E44" i="2" s="1"/>
  <c r="E66" i="2" s="1"/>
  <c r="E28" i="2"/>
  <c r="E32" i="2"/>
  <c r="E29" i="2"/>
  <c r="E33" i="2"/>
  <c r="E30" i="2"/>
  <c r="D23" i="2"/>
  <c r="E23" i="2"/>
  <c r="D42" i="2"/>
  <c r="D43" i="2" s="1"/>
  <c r="D44" i="2" s="1"/>
  <c r="D66" i="2" s="1"/>
  <c r="D27" i="2"/>
  <c r="D30" i="2"/>
  <c r="D34" i="2"/>
  <c r="D29" i="2"/>
  <c r="D31" i="2"/>
  <c r="D33" i="2"/>
  <c r="D28" i="2"/>
  <c r="D32" i="2"/>
  <c r="D37" i="2"/>
  <c r="D38" i="2" s="1"/>
  <c r="I30" i="1"/>
  <c r="H30" i="1"/>
  <c r="G30" i="1"/>
  <c r="F30" i="1"/>
  <c r="G21" i="1"/>
  <c r="E21" i="1"/>
  <c r="I21" i="1"/>
  <c r="H21" i="1"/>
  <c r="F21" i="1"/>
  <c r="D60" i="2" l="1"/>
  <c r="D61" i="2" s="1"/>
  <c r="D62" i="2" s="1"/>
  <c r="D68" i="2" s="1"/>
  <c r="E87" i="2"/>
  <c r="F7" i="5" s="1"/>
  <c r="D87" i="2"/>
  <c r="E7" i="5" s="1"/>
  <c r="E60" i="2"/>
  <c r="D35" i="2"/>
  <c r="D64" i="2" s="1"/>
  <c r="E47" i="2"/>
  <c r="E52" i="2" s="1"/>
  <c r="E67" i="2" s="1"/>
  <c r="D52" i="2"/>
  <c r="D67" i="2" s="1"/>
  <c r="D39" i="2"/>
  <c r="D40" i="2" s="1"/>
  <c r="D65" i="2" s="1"/>
  <c r="E35" i="2"/>
  <c r="E64" i="2" s="1"/>
  <c r="E39" i="2"/>
  <c r="E40" i="2" s="1"/>
  <c r="E65" i="2" s="1"/>
  <c r="E61" i="2" l="1"/>
  <c r="E62" i="2" s="1"/>
  <c r="E68" i="2" s="1"/>
  <c r="E69" i="2" s="1"/>
  <c r="E88" i="2" s="1"/>
  <c r="F8" i="5" s="1"/>
  <c r="D69" i="2"/>
  <c r="D88" i="2" s="1"/>
  <c r="E8" i="5" s="1"/>
  <c r="H26" i="1" l="1"/>
  <c r="C12" i="4"/>
  <c r="C9" i="4"/>
  <c r="D5" i="4"/>
  <c r="D4" i="4"/>
  <c r="I31" i="1"/>
  <c r="H31" i="1"/>
  <c r="G31" i="1"/>
  <c r="F31" i="1"/>
  <c r="I26" i="1"/>
  <c r="G26" i="1"/>
  <c r="F26" i="1"/>
  <c r="E26" i="1"/>
  <c r="F16" i="5" l="1"/>
  <c r="F49" i="1"/>
  <c r="G16" i="5"/>
  <c r="G49" i="1"/>
  <c r="I16" i="5"/>
  <c r="I49" i="1"/>
  <c r="E16" i="5"/>
  <c r="E49" i="1"/>
  <c r="H16" i="5"/>
  <c r="H49" i="1"/>
  <c r="E33" i="5"/>
  <c r="E11" i="1"/>
  <c r="E32" i="1" s="1"/>
  <c r="E33" i="1" s="1"/>
  <c r="E50" i="1" s="1"/>
  <c r="F11" i="1"/>
  <c r="F32" i="1" s="1"/>
  <c r="F33" i="1" s="1"/>
  <c r="F33" i="5"/>
  <c r="I11" i="1"/>
  <c r="I32" i="1" s="1"/>
  <c r="I33" i="1" s="1"/>
  <c r="I50" i="1" s="1"/>
  <c r="I33" i="5"/>
  <c r="H11" i="1"/>
  <c r="H32" i="1" s="1"/>
  <c r="H33" i="1" s="1"/>
  <c r="H50" i="1" s="1"/>
  <c r="H33" i="5"/>
  <c r="G11" i="1"/>
  <c r="G32" i="1" s="1"/>
  <c r="G33" i="1" s="1"/>
  <c r="G50" i="1" s="1"/>
  <c r="G33" i="5"/>
  <c r="D6" i="4"/>
  <c r="D12" i="4" s="1"/>
  <c r="E10" i="2" s="1"/>
  <c r="E16" i="2" s="1"/>
  <c r="E73" i="2" s="1"/>
  <c r="F9" i="5" s="1"/>
  <c r="F50" i="1" l="1"/>
  <c r="F51" i="1" s="1"/>
  <c r="F38" i="1"/>
  <c r="F39" i="1" s="1"/>
  <c r="F19" i="5" s="1"/>
  <c r="I34" i="5"/>
  <c r="I35" i="5" s="1"/>
  <c r="H34" i="5"/>
  <c r="H35" i="5" s="1"/>
  <c r="G34" i="5"/>
  <c r="E34" i="5"/>
  <c r="E35" i="5" s="1"/>
  <c r="F34" i="5"/>
  <c r="F35" i="5" s="1"/>
  <c r="D9" i="4"/>
  <c r="D10" i="2" s="1"/>
  <c r="D16" i="2" s="1"/>
  <c r="D73" i="2" s="1"/>
  <c r="H51" i="1"/>
  <c r="E51" i="1"/>
  <c r="G51" i="1"/>
  <c r="I51" i="1"/>
  <c r="G38" i="1"/>
  <c r="G39" i="1" s="1"/>
  <c r="G19" i="5" s="1"/>
  <c r="I38" i="1"/>
  <c r="I39" i="1" s="1"/>
  <c r="I19" i="5" s="1"/>
  <c r="E38" i="1"/>
  <c r="E39" i="1" s="1"/>
  <c r="E19" i="5" s="1"/>
  <c r="H38" i="1"/>
  <c r="H39" i="1" s="1"/>
  <c r="H19" i="5" s="1"/>
  <c r="H17" i="5"/>
  <c r="I17" i="5"/>
  <c r="E17" i="5"/>
  <c r="G17" i="5"/>
  <c r="F17" i="5"/>
  <c r="E86" i="2"/>
  <c r="E89" i="2" s="1"/>
  <c r="G35" i="5" l="1"/>
  <c r="D86" i="2"/>
  <c r="D89" i="2" s="1"/>
  <c r="F53" i="1"/>
  <c r="F42" i="1" s="1"/>
  <c r="F18" i="5"/>
  <c r="G18" i="5"/>
  <c r="H18" i="5"/>
  <c r="I53" i="1"/>
  <c r="I44" i="1" s="1"/>
  <c r="I20" i="5" s="1"/>
  <c r="I18" i="5"/>
  <c r="E53" i="1"/>
  <c r="E44" i="1" s="1"/>
  <c r="E20" i="5" s="1"/>
  <c r="E18" i="5"/>
  <c r="H53" i="1"/>
  <c r="G53" i="1"/>
  <c r="G42" i="1" s="1"/>
  <c r="F6" i="5"/>
  <c r="E6" i="5"/>
  <c r="E9" i="5"/>
  <c r="E74" i="2"/>
  <c r="D74" i="2"/>
  <c r="E10" i="5" s="1"/>
  <c r="I41" i="1" l="1"/>
  <c r="I43" i="1"/>
  <c r="I42" i="1"/>
  <c r="I21" i="5"/>
  <c r="I31" i="5" s="1"/>
  <c r="G41" i="1"/>
  <c r="G43" i="1"/>
  <c r="F54" i="1"/>
  <c r="F55" i="1" s="1"/>
  <c r="F44" i="1"/>
  <c r="F43" i="1"/>
  <c r="G54" i="1"/>
  <c r="G55" i="1" s="1"/>
  <c r="G44" i="1"/>
  <c r="I45" i="1"/>
  <c r="I52" i="1" s="1"/>
  <c r="H54" i="1"/>
  <c r="H55" i="1" s="1"/>
  <c r="H44" i="1"/>
  <c r="F41" i="1"/>
  <c r="E54" i="1"/>
  <c r="E55" i="1" s="1"/>
  <c r="E42" i="1"/>
  <c r="I54" i="1"/>
  <c r="I55" i="1" s="1"/>
  <c r="E41" i="1"/>
  <c r="E43" i="1"/>
  <c r="E45" i="1"/>
  <c r="E52" i="1" s="1"/>
  <c r="E21" i="5"/>
  <c r="H43" i="1"/>
  <c r="H42" i="1"/>
  <c r="H41" i="1"/>
  <c r="D91" i="2"/>
  <c r="D94" i="2" s="1"/>
  <c r="D95" i="2" s="1"/>
  <c r="F10" i="5"/>
  <c r="E91" i="2"/>
  <c r="E56" i="1" l="1"/>
  <c r="E31" i="5"/>
  <c r="H20" i="5"/>
  <c r="H21" i="5" s="1"/>
  <c r="H31" i="5" s="1"/>
  <c r="H45" i="1"/>
  <c r="H52" i="1" s="1"/>
  <c r="D77" i="2"/>
  <c r="F20" i="5"/>
  <c r="F21" i="5" s="1"/>
  <c r="F45" i="1"/>
  <c r="F52" i="1" s="1"/>
  <c r="G20" i="5"/>
  <c r="G21" i="5" s="1"/>
  <c r="G31" i="5" s="1"/>
  <c r="G45" i="1"/>
  <c r="G52" i="1" s="1"/>
  <c r="D76" i="2"/>
  <c r="D79" i="2"/>
  <c r="E11" i="5" s="1"/>
  <c r="E12" i="5" s="1"/>
  <c r="F29" i="5" s="1"/>
  <c r="D78" i="2"/>
  <c r="D97" i="2"/>
  <c r="D98" i="2" s="1"/>
  <c r="E76" i="2"/>
  <c r="E77" i="2"/>
  <c r="E78" i="2"/>
  <c r="E94" i="2"/>
  <c r="E79" i="2"/>
  <c r="F11" i="5" s="1"/>
  <c r="F12" i="5" s="1"/>
  <c r="F31" i="5" l="1"/>
  <c r="E23" i="5"/>
  <c r="D80" i="2"/>
  <c r="D90" i="2" s="1"/>
  <c r="E80" i="2"/>
  <c r="E90" i="2" s="1"/>
  <c r="E97" i="2"/>
  <c r="E98" i="2" s="1"/>
  <c r="E95" i="2"/>
  <c r="I29" i="5"/>
  <c r="E29" i="5"/>
  <c r="H29" i="5"/>
  <c r="G29" i="5"/>
  <c r="I30" i="5"/>
  <c r="F30" i="5"/>
  <c r="H30" i="5"/>
  <c r="E30" i="5"/>
  <c r="G30" i="5"/>
  <c r="E24" i="5" l="1"/>
  <c r="E32" i="5"/>
  <c r="G32" i="5"/>
  <c r="G36" i="5" s="1"/>
  <c r="H32" i="5"/>
  <c r="H36" i="5" s="1"/>
  <c r="F32" i="5"/>
  <c r="I32" i="5"/>
  <c r="I36" i="5" s="1"/>
  <c r="E36" i="5" l="1"/>
  <c r="F36" i="5"/>
</calcChain>
</file>

<file path=xl/comments1.xml><?xml version="1.0" encoding="utf-8"?>
<comments xmlns="http://schemas.openxmlformats.org/spreadsheetml/2006/main">
  <authors>
    <author>Frederico Sampaio Vasconcelos Vilela</author>
    <author>Gilsele</author>
  </authors>
  <commentList>
    <comment ref="B8" authorId="0" shapeId="0">
      <text>
        <r>
          <rPr>
            <b/>
            <sz val="9"/>
            <color indexed="81"/>
            <rFont val="Segoe UI"/>
            <family val="2"/>
          </rPr>
          <t>Inserir Síntese dos Preços Praticados da ANP - BRASILIA - GASOLINA E DIESEL</t>
        </r>
      </text>
    </comment>
    <comment ref="B13" authorId="0" shapeId="0">
      <text>
        <r>
          <rPr>
            <b/>
            <sz val="9"/>
            <color indexed="81"/>
            <rFont val="Segoe UI"/>
            <family val="2"/>
          </rPr>
          <t xml:space="preserve">Inserir custo unitário de lavagem </t>
        </r>
      </text>
    </comment>
    <comment ref="F13" authorId="0" shapeId="0">
      <text>
        <r>
          <rPr>
            <b/>
            <sz val="9"/>
            <color indexed="81"/>
            <rFont val="Segoe UI"/>
            <family val="2"/>
          </rPr>
          <t>SE (F4&gt;0;"INSERIR VALOR";0)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15" authorId="1" shapeId="0">
      <text>
        <r>
          <rPr>
            <b/>
            <sz val="9"/>
            <color indexed="81"/>
            <rFont val="Tahoma"/>
            <family val="2"/>
          </rPr>
          <t>Inserir custo médio de manutenção, considerando até 40 mil Km rodados</t>
        </r>
      </text>
    </comment>
    <comment ref="F15" authorId="0" shapeId="0">
      <text>
        <r>
          <rPr>
            <b/>
            <sz val="9"/>
            <color indexed="81"/>
            <rFont val="Segoe UI"/>
            <family val="2"/>
          </rPr>
          <t xml:space="preserve">SE (F4&gt;0;"INSERIR VALOR";0)
</t>
        </r>
      </text>
    </comment>
    <comment ref="B16" authorId="0" shapeId="0">
      <text>
        <r>
          <rPr>
            <b/>
            <sz val="9"/>
            <color indexed="81"/>
            <rFont val="Segoe UI"/>
            <family val="2"/>
          </rPr>
          <t>Considerar preço média de tabela FIPE.
Valor de 0km para veículos leves e de 5 de até 5 anos para o caminhão</t>
        </r>
      </text>
    </comment>
    <comment ref="F16" authorId="0" shapeId="0">
      <text>
        <r>
          <rPr>
            <b/>
            <sz val="9"/>
            <color indexed="81"/>
            <rFont val="Segoe UI"/>
            <family val="2"/>
          </rPr>
          <t xml:space="preserve">SE (F4&gt;0;"INSERIR VALOR";0)
</t>
        </r>
      </text>
    </comment>
    <comment ref="D21" authorId="0" shapeId="0">
      <text>
        <r>
          <rPr>
            <b/>
            <sz val="9"/>
            <color indexed="81"/>
            <rFont val="Segoe UI"/>
            <family val="2"/>
          </rPr>
          <t>depreciação deverá ser de 20%. 
Diluir o valor anual para mensal</t>
        </r>
      </text>
    </comment>
    <comment ref="D22" authorId="0" shapeId="0">
      <text>
        <r>
          <rPr>
            <b/>
            <sz val="9"/>
            <color indexed="81"/>
            <rFont val="Segoe UI"/>
            <family val="2"/>
          </rPr>
          <t>Diluir o valor anual para mensal</t>
        </r>
      </text>
    </comment>
    <comment ref="B23" authorId="0" shapeId="0">
      <text>
        <r>
          <rPr>
            <b/>
            <sz val="9"/>
            <color indexed="81"/>
            <rFont val="Segoe UI"/>
            <family val="2"/>
          </rPr>
          <t>http://g1.globo.com/distrito-federal/noticia/df-antecipa-cobranca-do-ipva-e-altera-incidencia-do-nota-legal-veja-calendario.ghtml:</t>
        </r>
        <r>
          <rPr>
            <sz val="9"/>
            <color indexed="81"/>
            <rFont val="Segoe UI"/>
            <family val="2"/>
          </rPr>
          <t xml:space="preserve">
Lei nº 7.431/85, a redução de alíquota do IPVA para 1% (um por cento) dos veículos utilizados exclusivamente para locação</t>
        </r>
      </text>
    </comment>
    <comment ref="D23" authorId="0" shapeId="0">
      <text>
        <r>
          <rPr>
            <b/>
            <sz val="9"/>
            <color indexed="81"/>
            <rFont val="Segoe UI"/>
            <family val="2"/>
          </rPr>
          <t>Diluir o valor anual para mensal</t>
        </r>
      </text>
    </comment>
    <comment ref="D24" authorId="0" shapeId="0">
      <text>
        <r>
          <rPr>
            <b/>
            <sz val="9"/>
            <color indexed="81"/>
            <rFont val="Segoe UI"/>
            <family val="2"/>
          </rPr>
          <t>Diluir o valor anual para mensal</t>
        </r>
      </text>
    </comment>
    <comment ref="D25" authorId="0" shapeId="0">
      <text>
        <r>
          <rPr>
            <b/>
            <sz val="9"/>
            <color indexed="81"/>
            <rFont val="Segoe UI"/>
            <family val="2"/>
          </rPr>
          <t>Diluir o valor anual para mensal</t>
        </r>
      </text>
    </comment>
  </commentList>
</comments>
</file>

<file path=xl/comments2.xml><?xml version="1.0" encoding="utf-8"?>
<comments xmlns="http://schemas.openxmlformats.org/spreadsheetml/2006/main">
  <authors>
    <author>Frederico Sampaio Vasconcelos Vilela</author>
  </authors>
  <commentList>
    <comment ref="B5" authorId="0" shapeId="0">
      <text>
        <r>
          <rPr>
            <b/>
            <sz val="9"/>
            <color indexed="81"/>
            <rFont val="Segoe UI"/>
            <family val="2"/>
          </rPr>
          <t>Conforme CCT 2017/2017 - SITTRATER/DF</t>
        </r>
      </text>
    </comment>
    <comment ref="C10" authorId="0" shapeId="0">
      <text>
        <r>
          <rPr>
            <sz val="9"/>
            <color indexed="81"/>
            <rFont val="Segoe UI"/>
            <family val="2"/>
          </rPr>
          <t xml:space="preserve">preencher na aba transporte
</t>
        </r>
      </text>
    </comment>
    <comment ref="C11" authorId="0" shapeId="0">
      <text>
        <r>
          <rPr>
            <b/>
            <sz val="9"/>
            <color indexed="81"/>
            <rFont val="Segoe UI"/>
            <family val="2"/>
          </rPr>
          <t>Conforme CCT 2017/2017 - SITTRATER/DF</t>
        </r>
      </text>
    </comment>
    <comment ref="D12" authorId="0" shapeId="0">
      <text>
        <r>
          <rPr>
            <b/>
            <sz val="9"/>
            <color indexed="81"/>
            <rFont val="Segoe UI"/>
            <family val="2"/>
          </rPr>
          <t>Conforme CCT 2017/2017 - SITTRATER/DF</t>
        </r>
      </text>
    </comment>
    <comment ref="B20" authorId="0" shapeId="0">
      <text>
        <r>
          <rPr>
            <b/>
            <sz val="9"/>
            <color indexed="81"/>
            <rFont val="Segoe UI"/>
            <family val="2"/>
          </rPr>
          <t>preencher na aba uniforme</t>
        </r>
      </text>
    </comment>
    <comment ref="C76" authorId="0" shapeId="0">
      <text>
        <r>
          <rPr>
            <b/>
            <sz val="9"/>
            <color indexed="81"/>
            <rFont val="Segoe UI"/>
            <family val="2"/>
          </rPr>
          <t>3%</t>
        </r>
      </text>
    </comment>
    <comment ref="C77" authorId="0" shapeId="0">
      <text>
        <r>
          <rPr>
            <b/>
            <sz val="9"/>
            <color indexed="81"/>
            <rFont val="Segoe UI"/>
            <family val="2"/>
          </rPr>
          <t>0,65%</t>
        </r>
      </text>
    </comment>
    <comment ref="C78" authorId="0" shapeId="0">
      <text>
        <r>
          <rPr>
            <b/>
            <sz val="9"/>
            <color indexed="81"/>
            <rFont val="Segoe UI"/>
            <family val="2"/>
          </rPr>
          <t>5%</t>
        </r>
      </text>
    </comment>
  </commentList>
</comments>
</file>

<file path=xl/comments3.xml><?xml version="1.0" encoding="utf-8"?>
<comments xmlns="http://schemas.openxmlformats.org/spreadsheetml/2006/main">
  <authors>
    <author>Frederico Sampaio Vasconcelos Vilela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 xml:space="preserve">ESPECIFICAÇÕES
Peça do uniforme;  Quantidade por semestre; Complemento:
Calça; 2 (duas);  tecido de boa qualidade, na cor preta ou  azul-marinho
Paletó ;1 (um); tecido de boa qualidade, na cor preta   ou azul-marinho
Camisa; 5 (cinco); social, em cor clara, em tecido de boa qualidade (pelo menos 50% algodão)
Sapato; 2 (dois) pares; boa qualidade, em couro natural, na   cor preta
Cinto; 2 (dois); boa qualidade, na cor preta
Meia; 5 (cinco) pares; 100% algodão, na cor preta
Gravata; 2 (duas); tecido de boa qualidade
</t>
        </r>
      </text>
    </comment>
  </commentList>
</comments>
</file>

<file path=xl/comments4.xml><?xml version="1.0" encoding="utf-8"?>
<comments xmlns="http://schemas.openxmlformats.org/spreadsheetml/2006/main">
  <authors>
    <author>Frederico Sampaio Vasconcelos Vilela</author>
  </authors>
  <commentList>
    <comment ref="B4" authorId="0" shapeId="0">
      <text>
        <r>
          <rPr>
            <b/>
            <sz val="9"/>
            <color indexed="81"/>
            <rFont val="Segoe UI"/>
            <family val="2"/>
          </rPr>
          <t>Conforme CCT 2017/2017 - SITTRATER/DF</t>
        </r>
      </text>
    </comment>
    <comment ref="B5" authorId="0" shapeId="0">
      <text>
        <r>
          <rPr>
            <b/>
            <sz val="9"/>
            <color indexed="81"/>
            <rFont val="Segoe UI"/>
            <family val="2"/>
          </rPr>
          <t>Conforme CCT 2017/2017 - SITTRATER/DF</t>
        </r>
      </text>
    </comment>
  </commentList>
</comments>
</file>

<file path=xl/sharedStrings.xml><?xml version="1.0" encoding="utf-8"?>
<sst xmlns="http://schemas.openxmlformats.org/spreadsheetml/2006/main" count="431" uniqueCount="193">
  <si>
    <t>Valor (R$)</t>
  </si>
  <si>
    <t>A</t>
  </si>
  <si>
    <t>Salário Base</t>
  </si>
  <si>
    <t>B</t>
  </si>
  <si>
    <t>C</t>
  </si>
  <si>
    <t>D</t>
  </si>
  <si>
    <t>E</t>
  </si>
  <si>
    <t>F</t>
  </si>
  <si>
    <t>G</t>
  </si>
  <si>
    <t>H</t>
  </si>
  <si>
    <t>Outros (especificar)</t>
  </si>
  <si>
    <t>Total da Remuneração</t>
  </si>
  <si>
    <t>Seguro de vida, invalidez e funeral</t>
  </si>
  <si>
    <t>Uniformes</t>
  </si>
  <si>
    <t>4.1</t>
  </si>
  <si>
    <t>%</t>
  </si>
  <si>
    <t>INSS</t>
  </si>
  <si>
    <t>SESI ou SESC</t>
  </si>
  <si>
    <t>SENAI ou SENAC</t>
  </si>
  <si>
    <t>INCRA</t>
  </si>
  <si>
    <t>Salário Educação</t>
  </si>
  <si>
    <t>FGTS</t>
  </si>
  <si>
    <t>SEBRAE</t>
  </si>
  <si>
    <t>TOTAL</t>
  </si>
  <si>
    <t>4.2</t>
  </si>
  <si>
    <t>Subtotal</t>
  </si>
  <si>
    <t>4.3</t>
  </si>
  <si>
    <t>Afastamento Maternidade</t>
  </si>
  <si>
    <t>4.4</t>
  </si>
  <si>
    <t>Provisão para Rescisão</t>
  </si>
  <si>
    <t>Aviso Prévio Indenizado</t>
  </si>
  <si>
    <t>Multa sobre FGTS e contribuições sociais sobre o aviso prévio trabalhado</t>
  </si>
  <si>
    <t>4.5</t>
  </si>
  <si>
    <t>Ausência por doença</t>
  </si>
  <si>
    <t>Mão-de-obra vinculada à execução contratual (valor por empregado)</t>
  </si>
  <si>
    <t>-</t>
  </si>
  <si>
    <t>C.1</t>
  </si>
  <si>
    <t>COFINS</t>
  </si>
  <si>
    <t>C.2</t>
  </si>
  <si>
    <t>PIS</t>
  </si>
  <si>
    <t>C.3</t>
  </si>
  <si>
    <t>ISSQN</t>
  </si>
  <si>
    <t>TOTAL DE TRIBUTOS (Ptrib)</t>
  </si>
  <si>
    <t>SUPERVISOR</t>
  </si>
  <si>
    <t>Módulo 1 - Composição da Remuneração</t>
  </si>
  <si>
    <t>Módulo 2 - Benefícios Mensais e Diários</t>
  </si>
  <si>
    <t>Assistência Médica e Odontológica</t>
  </si>
  <si>
    <t>Auxílio Funeral</t>
  </si>
  <si>
    <t>outros</t>
  </si>
  <si>
    <t>Módulo 3 - Insumos Diversos</t>
  </si>
  <si>
    <t>Encargos Previdenciários e FGTS</t>
  </si>
  <si>
    <t>Seguro Acidente (cada empresa tem seu índice)</t>
  </si>
  <si>
    <t>13º Salário e Adicional de Férias</t>
  </si>
  <si>
    <t>13º Salário</t>
  </si>
  <si>
    <t>Incidência do Submódulo 4.1 sobre 13º salário adicional de férias</t>
  </si>
  <si>
    <t>Licença Maternidade</t>
  </si>
  <si>
    <t>Incidência do submódulo 4.1 sobre o afastamento maternidade</t>
  </si>
  <si>
    <t>Incidência do FGTS sobre o Aviso Prévio Indenizado</t>
  </si>
  <si>
    <t>Multa sobre FGTS e contribuições socias sobre o aviso prévio indenizado</t>
  </si>
  <si>
    <t>Aviso Prévio Trabalhado</t>
  </si>
  <si>
    <t>Incidência do submódulo 4.1 sobre o Aviso Prévio trabalhado</t>
  </si>
  <si>
    <t>Composição do Custo de Reposição do Profissional Ausente</t>
  </si>
  <si>
    <t>Férias e terço constitucional de férias(se for o caso)</t>
  </si>
  <si>
    <t>Licença Paternidade</t>
  </si>
  <si>
    <t>Ausências Legais</t>
  </si>
  <si>
    <t>Ausência por acidente de trabalho</t>
  </si>
  <si>
    <t>SUBTOTAL</t>
  </si>
  <si>
    <t>Incidência do submódulo 4.1 sobre custo de reposição</t>
  </si>
  <si>
    <t>Módulo 4 - Encargos Sociais e Trabalhistas</t>
  </si>
  <si>
    <t>13º Salário + Adicional de Férias</t>
  </si>
  <si>
    <t>Custo de Rescisão</t>
  </si>
  <si>
    <t>Custo de Reposição do profissional Ausente</t>
  </si>
  <si>
    <t>QUADRO-RESUMO DO CUSTO POR EMPREGADO</t>
  </si>
  <si>
    <t>Módulo 1 - Composição Remuneração</t>
  </si>
  <si>
    <t>Módulo 2 - Benefícios Mensai e Diários</t>
  </si>
  <si>
    <t>Módulo 3 - Insumos Diversos (uniformes, Equip., Materiais, outros)</t>
  </si>
  <si>
    <t>VALOR TOTAL POR EMPREGADO</t>
  </si>
  <si>
    <t>Quantidade</t>
  </si>
  <si>
    <t>Total Mensal</t>
  </si>
  <si>
    <t>Total Anual</t>
  </si>
  <si>
    <t>Quantidade Estimada de Veículos</t>
  </si>
  <si>
    <t>MOTORISTA</t>
  </si>
  <si>
    <t>POPULAR</t>
  </si>
  <si>
    <t>UTILITÁRIO</t>
  </si>
  <si>
    <t>CAMIONETA</t>
  </si>
  <si>
    <t>CAMINHÃO</t>
  </si>
  <si>
    <t>CATEGORIAS</t>
  </si>
  <si>
    <t xml:space="preserve">EXECUTIVO </t>
  </si>
  <si>
    <t>Consumo (km/L)</t>
  </si>
  <si>
    <t>Tributos Federais e Estaduais/Municipais</t>
  </si>
  <si>
    <t>Custos Indiretos, Tributos e Lucro</t>
  </si>
  <si>
    <t xml:space="preserve">Lavagem  </t>
  </si>
  <si>
    <t>Manutenção (peças + mão de obra + lubrificação)</t>
  </si>
  <si>
    <t>Estimativa mensal total de rodagem (km)</t>
  </si>
  <si>
    <t>Quantidade de veículos</t>
  </si>
  <si>
    <t>Combustível</t>
  </si>
  <si>
    <t>Casa - Trabalho</t>
  </si>
  <si>
    <t>Trabalho - Casa</t>
  </si>
  <si>
    <t>Camisas manga longa</t>
  </si>
  <si>
    <t>Pares de meias</t>
  </si>
  <si>
    <t>Gravatas lisas</t>
  </si>
  <si>
    <t>Cinto</t>
  </si>
  <si>
    <t>Pares de sapatos</t>
  </si>
  <si>
    <t>Seguro Obrigatório -  DPVAT  (custo anual /12)</t>
  </si>
  <si>
    <t>Custo unitário de combusível (R$/L)</t>
  </si>
  <si>
    <t>Estimativa mensal de rodagem por veículo (km)</t>
  </si>
  <si>
    <t>Licenciamento  (custo anual /12)</t>
  </si>
  <si>
    <t>Seguro Total  (custo anual /12)</t>
  </si>
  <si>
    <t>IPVA (custo anual /12)</t>
  </si>
  <si>
    <t>Custos fixos</t>
  </si>
  <si>
    <t>QUADRO RESUMO DE CUSTOS POR CATEGORIA DE VEÍCULOS</t>
  </si>
  <si>
    <t>CATEGORIA</t>
  </si>
  <si>
    <t>Depreciação do veículo   (custo anual /12)</t>
  </si>
  <si>
    <t>Custo unitário</t>
  </si>
  <si>
    <t>Auxílio Alimentação  (auxílio diário x 22 dias.)</t>
  </si>
  <si>
    <t>Transporte {[(preço passagem)x2x22dias))-((salário base/30)*22diasx6%)]}</t>
  </si>
  <si>
    <t>Uso de celular</t>
  </si>
  <si>
    <t>Percurso</t>
  </si>
  <si>
    <t>Quantidade mensal de uso</t>
  </si>
  <si>
    <t>Total</t>
  </si>
  <si>
    <t>Salário base - motorista</t>
  </si>
  <si>
    <t>Salário base - supervisor</t>
  </si>
  <si>
    <t>desconto de 6% do salário base</t>
  </si>
  <si>
    <t>Custo por empregado</t>
  </si>
  <si>
    <t>Supervisor</t>
  </si>
  <si>
    <t>Item</t>
  </si>
  <si>
    <t>Descrição</t>
  </si>
  <si>
    <t>(a) Qtde peças/ano</t>
  </si>
  <si>
    <t>(b) Custo Unitário Médio (R$)</t>
  </si>
  <si>
    <t>(c) Custo Anual (R$) 
(a x b)</t>
  </si>
  <si>
    <t>Custo Mensal (R$) 
(c / 12)</t>
  </si>
  <si>
    <t>Valor Total Mensal por profissional - Supervisor</t>
  </si>
  <si>
    <t>Motorista</t>
  </si>
  <si>
    <t>Módulo 5 - Custos Indiretos, Tributos e Lucro</t>
  </si>
  <si>
    <t>Custo fixo</t>
  </si>
  <si>
    <t>Custo variável</t>
  </si>
  <si>
    <t xml:space="preserve">TOTAL </t>
  </si>
  <si>
    <t>Composição da remuneração</t>
  </si>
  <si>
    <t xml:space="preserve">Benefícios mensais e diários </t>
  </si>
  <si>
    <t>Insumos diversos</t>
  </si>
  <si>
    <t>Encargos sociais e trabalhistas</t>
  </si>
  <si>
    <t>Custos Indiretos</t>
  </si>
  <si>
    <t xml:space="preserve">Lucro </t>
  </si>
  <si>
    <t xml:space="preserve">QUADRO DEMONSTRATIVO DO VALOR GLOBAL </t>
  </si>
  <si>
    <t>CUSTOS ANUAIS POR CATEGORIA DE MÂO DE OBRA</t>
  </si>
  <si>
    <t>CUSTOS ANUAIS POR CATEGORIA DE VEÍCULO</t>
  </si>
  <si>
    <t>VALOR GLOBAL ANUAL POR CATEGORIA DE VEÍCULO</t>
  </si>
  <si>
    <t xml:space="preserve">Valor do Quilômetro Rodado por Veículo </t>
  </si>
  <si>
    <t>CUSTO TOTAL ANUAL DE VÉICULO</t>
  </si>
  <si>
    <t>Estimativa anual de rodagem por veículo (km)</t>
  </si>
  <si>
    <t>Estimativa anual de rodagem - total</t>
  </si>
  <si>
    <t>Lucro</t>
  </si>
  <si>
    <t xml:space="preserve">Tributos </t>
  </si>
  <si>
    <t xml:space="preserve">D </t>
  </si>
  <si>
    <t>Custos</t>
  </si>
  <si>
    <t>Subtotal (A + B + C + D)</t>
  </si>
  <si>
    <t xml:space="preserve">Valor mensal do Posto  </t>
  </si>
  <si>
    <t xml:space="preserve">Valor anual do Posto  </t>
  </si>
  <si>
    <t>Custo global anual</t>
  </si>
  <si>
    <t>CUSTO GLOBAL ANUAL</t>
  </si>
  <si>
    <t>Quantidade mensal de lavagem (Un.)</t>
  </si>
  <si>
    <t>Custo de lavagem completa (R$)</t>
  </si>
  <si>
    <t>Quantidade anual de manutenção (Un.)</t>
  </si>
  <si>
    <t>Custo médio de manutenção (R$)</t>
  </si>
  <si>
    <t>Preço de mercado do veículo (R$)</t>
  </si>
  <si>
    <t>Estimativa mensal de volume consumido por veículo (Litros)</t>
  </si>
  <si>
    <t>INFORMAÇÕES GERAIS</t>
  </si>
  <si>
    <t>MÓDULO 2: CUSTOS VARIÁVEIS MENSAIS POR CATEGORIA DE VEÍCULOS</t>
  </si>
  <si>
    <t>MÓDULO 3: CUSTOS ANUAIS INDIRETOS, TRIBUTOS E LUCRO POR CATEGORIA DE VEÍCULO</t>
  </si>
  <si>
    <t>Subtotal (A + B)</t>
  </si>
  <si>
    <t>Custo mensal por veículo</t>
  </si>
  <si>
    <t>(1) qtde. motoristas = qtde. veículos</t>
  </si>
  <si>
    <t>(2) 2 supervisores para qualquer qtde. veículos</t>
  </si>
  <si>
    <t>I</t>
  </si>
  <si>
    <t>CUSTO GLOBAL MENSAL</t>
  </si>
  <si>
    <t>Calças</t>
  </si>
  <si>
    <t>Custo total mensal por categoria (todos os veículos)</t>
  </si>
  <si>
    <t>Custo total anual por categoria (todos os veículos)</t>
  </si>
  <si>
    <t>Módulo 1 - Custos fixos (por veículo)</t>
  </si>
  <si>
    <t>Módulo 3 - Custos Indiretos, Tributos e Lucro (por veículo)</t>
  </si>
  <si>
    <t>Módulo 2 - Custos variáveis (por veículo)</t>
  </si>
  <si>
    <t>Custo anual de veículos por categoria</t>
  </si>
  <si>
    <r>
      <t xml:space="preserve">Custo anual de motorista por categoria </t>
    </r>
    <r>
      <rPr>
        <vertAlign val="superscript"/>
        <sz val="10"/>
        <rFont val="Arial"/>
        <family val="2"/>
      </rPr>
      <t>(1)</t>
    </r>
  </si>
  <si>
    <r>
      <t>Custo anual de supervisor por categoria</t>
    </r>
    <r>
      <rPr>
        <vertAlign val="superscript"/>
        <sz val="10"/>
        <rFont val="Arial"/>
        <family val="2"/>
      </rPr>
      <t>(2)</t>
    </r>
  </si>
  <si>
    <t>QUADRO 1 - COMPOSIÇÃO DE CUSTOS DE VEÍCULOS</t>
  </si>
  <si>
    <t>QUADRO 2 - COMPOSIÇÃO DE CUSTOS DE MÂO DE OBRA</t>
  </si>
  <si>
    <t>QUADRO 3 - COMPOSIÇÃO DE CUSTOS DE UNIFORME</t>
  </si>
  <si>
    <t>QUADRO 4 - COMPOSIÇÃO DE CUSTOS DE AUXÍLIO TRANSPORTE</t>
  </si>
  <si>
    <t>QUADRO 5 - QUADRO RESUMO DO CUSTO DA MÃO DE OBRA E DO VEÍCULO</t>
  </si>
  <si>
    <t xml:space="preserve">Ternos </t>
  </si>
  <si>
    <t>Valor Total Mensal por profissional - Motorista</t>
  </si>
  <si>
    <t>obs: preencher campos em amarelo</t>
  </si>
  <si>
    <t>PREGÃO 84/2017 - ALTERADO - ANEXO 5 - MODELO DE PLANILHA DE COMPOSIÇÃO DE CUSTOS E FORMAÇÃO DE PREÇO - PE 108033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</si>
</sst>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&quot;R$&quot;\ #,##0.00;\-&quot;R$&quot;\ #,##0.00"/>
    <numFmt numFmtId="165" formatCode="_-&quot;R$&quot;\ * #,##0.00_-;\-&quot;R$&quot;\ * #,##0.00_-;_-&quot;R$&quot;\ * &quot;-&quot;??_-;_-@_-"/>
    <numFmt numFmtId="166" formatCode="_(&quot;R$ &quot;* #,##0.00_);_(&quot;R$ &quot;* \(#,##0.00\);_(&quot;R$ &quot;* &quot;-&quot;??_);_(@_)"/>
    <numFmt numFmtId="167" formatCode="_(* #,##0.00_);_(* \(#,##0.00\);_(* &quot;-&quot;??_);_(@_)"/>
    <numFmt numFmtId="168" formatCode="&quot;R$&quot;#,##0.00"/>
    <numFmt numFmtId="169" formatCode="&quot;R$&quot;\ #,##0.00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Calibri"/>
      <family val="2"/>
      <scheme val="minor"/>
    </font>
    <font>
      <vertAlign val="superscript"/>
      <sz val="10"/>
      <name val="Arial"/>
      <family val="2"/>
    </font>
    <font>
      <b/>
      <sz val="9"/>
      <color indexed="81"/>
      <name val="Segoe UI"/>
      <family val="2"/>
    </font>
    <font>
      <b/>
      <sz val="9"/>
      <color indexed="81"/>
      <name val="Tahoma"/>
      <family val="2"/>
    </font>
    <font>
      <sz val="9"/>
      <color indexed="81"/>
      <name val="Segoe UI"/>
      <family val="2"/>
    </font>
    <font>
      <b/>
      <u/>
      <sz val="12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auto="1"/>
      </bottom>
      <diagonal/>
    </border>
  </borders>
  <cellStyleXfs count="16">
    <xf numFmtId="0" fontId="0" fillId="0" borderId="0"/>
    <xf numFmtId="0" fontId="5" fillId="0" borderId="0"/>
    <xf numFmtId="166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7" fillId="0" borderId="0"/>
    <xf numFmtId="166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7" fillId="0" borderId="0"/>
    <xf numFmtId="0" fontId="12" fillId="0" borderId="0"/>
    <xf numFmtId="166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287">
    <xf numFmtId="0" fontId="0" fillId="0" borderId="0" xfId="0"/>
    <xf numFmtId="0" fontId="4" fillId="3" borderId="0" xfId="0" applyFont="1" applyFill="1" applyAlignment="1">
      <alignment horizontal="center" vertical="center"/>
    </xf>
    <xf numFmtId="0" fontId="7" fillId="3" borderId="1" xfId="5" applyFont="1" applyFill="1" applyBorder="1" applyAlignment="1">
      <alignment horizontal="center" vertical="center"/>
    </xf>
    <xf numFmtId="0" fontId="7" fillId="3" borderId="5" xfId="5" applyFont="1" applyFill="1" applyBorder="1" applyAlignment="1">
      <alignment horizontal="center" vertical="center"/>
    </xf>
    <xf numFmtId="0" fontId="7" fillId="3" borderId="4" xfId="5" applyFont="1" applyFill="1" applyBorder="1" applyAlignment="1">
      <alignment horizontal="center" vertical="center"/>
    </xf>
    <xf numFmtId="0" fontId="7" fillId="3" borderId="0" xfId="5" applyFont="1" applyFill="1" applyAlignment="1">
      <alignment horizontal="center" vertical="center"/>
    </xf>
    <xf numFmtId="0" fontId="9" fillId="3" borderId="0" xfId="5" applyFont="1" applyFill="1" applyAlignment="1">
      <alignment horizontal="center" vertical="center" wrapText="1"/>
    </xf>
    <xf numFmtId="10" fontId="8" fillId="3" borderId="1" xfId="7" applyNumberFormat="1" applyFont="1" applyFill="1" applyBorder="1" applyAlignment="1">
      <alignment horizontal="center" vertical="center"/>
    </xf>
    <xf numFmtId="0" fontId="9" fillId="3" borderId="5" xfId="5" applyNumberFormat="1" applyFont="1" applyFill="1" applyBorder="1" applyAlignment="1">
      <alignment horizontal="center" vertical="center"/>
    </xf>
    <xf numFmtId="0" fontId="9" fillId="3" borderId="0" xfId="5" applyFont="1" applyFill="1" applyAlignment="1">
      <alignment horizontal="center" vertical="center"/>
    </xf>
    <xf numFmtId="0" fontId="9" fillId="3" borderId="1" xfId="5" applyFont="1" applyFill="1" applyBorder="1" applyAlignment="1">
      <alignment horizontal="center" vertical="center"/>
    </xf>
    <xf numFmtId="10" fontId="9" fillId="3" borderId="1" xfId="7" applyNumberFormat="1" applyFont="1" applyFill="1" applyBorder="1" applyAlignment="1">
      <alignment horizontal="center" vertical="center"/>
    </xf>
    <xf numFmtId="0" fontId="7" fillId="3" borderId="1" xfId="5" applyFont="1" applyFill="1" applyBorder="1" applyAlignment="1">
      <alignment horizontal="center" vertical="center" wrapText="1"/>
    </xf>
    <xf numFmtId="166" fontId="4" fillId="3" borderId="1" xfId="6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4" fontId="7" fillId="3" borderId="3" xfId="3" applyNumberFormat="1" applyFont="1" applyFill="1" applyBorder="1" applyAlignment="1">
      <alignment horizontal="center" vertical="center" wrapText="1"/>
    </xf>
    <xf numFmtId="4" fontId="6" fillId="3" borderId="1" xfId="1" applyNumberFormat="1" applyFont="1" applyFill="1" applyBorder="1" applyAlignment="1" applyProtection="1">
      <alignment horizontal="center" vertical="center" wrapText="1"/>
    </xf>
    <xf numFmtId="4" fontId="7" fillId="3" borderId="1" xfId="1" applyNumberFormat="1" applyFont="1" applyFill="1" applyBorder="1" applyAlignment="1" applyProtection="1">
      <alignment horizontal="center" vertical="center"/>
    </xf>
    <xf numFmtId="4" fontId="7" fillId="3" borderId="1" xfId="4" applyNumberFormat="1" applyFont="1" applyFill="1" applyBorder="1" applyAlignment="1" applyProtection="1">
      <alignment horizontal="center" vertical="center"/>
      <protection locked="0"/>
    </xf>
    <xf numFmtId="0" fontId="6" fillId="3" borderId="6" xfId="1" applyFont="1" applyFill="1" applyBorder="1" applyAlignment="1" applyProtection="1">
      <alignment horizontal="center" vertical="center" wrapText="1"/>
    </xf>
    <xf numFmtId="43" fontId="6" fillId="3" borderId="6" xfId="4" applyNumberFormat="1" applyFont="1" applyFill="1" applyBorder="1" applyAlignment="1" applyProtection="1">
      <alignment horizontal="center" vertical="center"/>
    </xf>
    <xf numFmtId="0" fontId="4" fillId="3" borderId="0" xfId="0" applyFont="1" applyFill="1"/>
    <xf numFmtId="0" fontId="7" fillId="3" borderId="1" xfId="1" applyNumberFormat="1" applyFont="1" applyFill="1" applyBorder="1" applyAlignment="1" applyProtection="1">
      <alignment horizontal="center" vertical="center"/>
    </xf>
    <xf numFmtId="0" fontId="7" fillId="3" borderId="1" xfId="4" applyNumberFormat="1" applyFont="1" applyFill="1" applyBorder="1" applyAlignment="1" applyProtection="1">
      <alignment horizontal="center" vertical="center"/>
      <protection locked="0"/>
    </xf>
    <xf numFmtId="168" fontId="7" fillId="3" borderId="1" xfId="1" applyNumberFormat="1" applyFont="1" applyFill="1" applyBorder="1" applyAlignment="1">
      <alignment horizontal="center" vertical="center" wrapText="1"/>
    </xf>
    <xf numFmtId="0" fontId="7" fillId="3" borderId="6" xfId="1" applyFont="1" applyFill="1" applyBorder="1" applyAlignment="1" applyProtection="1">
      <alignment horizontal="center" vertical="center"/>
    </xf>
    <xf numFmtId="4" fontId="7" fillId="3" borderId="6" xfId="1" applyNumberFormat="1" applyFont="1" applyFill="1" applyBorder="1" applyAlignment="1" applyProtection="1">
      <alignment horizontal="center" vertical="center"/>
    </xf>
    <xf numFmtId="4" fontId="6" fillId="3" borderId="1" xfId="1" applyNumberFormat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10" fontId="8" fillId="3" borderId="3" xfId="7" applyNumberFormat="1" applyFont="1" applyFill="1" applyBorder="1" applyAlignment="1">
      <alignment horizontal="center" vertical="center"/>
    </xf>
    <xf numFmtId="4" fontId="8" fillId="3" borderId="1" xfId="7" applyNumberFormat="1" applyFont="1" applyFill="1" applyBorder="1" applyAlignment="1">
      <alignment horizontal="center" vertical="center"/>
    </xf>
    <xf numFmtId="4" fontId="9" fillId="3" borderId="1" xfId="6" applyNumberFormat="1" applyFont="1" applyFill="1" applyBorder="1" applyAlignment="1">
      <alignment horizontal="center" vertical="center"/>
    </xf>
    <xf numFmtId="4" fontId="7" fillId="3" borderId="4" xfId="5" applyNumberFormat="1" applyFont="1" applyFill="1" applyBorder="1" applyAlignment="1">
      <alignment horizontal="center" vertical="center"/>
    </xf>
    <xf numFmtId="4" fontId="8" fillId="3" borderId="4" xfId="6" applyNumberFormat="1" applyFont="1" applyFill="1" applyBorder="1" applyAlignment="1">
      <alignment horizontal="center" vertical="center"/>
    </xf>
    <xf numFmtId="4" fontId="9" fillId="3" borderId="4" xfId="6" applyNumberFormat="1" applyFont="1" applyFill="1" applyBorder="1" applyAlignment="1">
      <alignment horizontal="center" vertical="center"/>
    </xf>
    <xf numFmtId="4" fontId="7" fillId="3" borderId="0" xfId="5" applyNumberFormat="1" applyFont="1" applyFill="1" applyAlignment="1">
      <alignment horizontal="center" vertical="center"/>
    </xf>
    <xf numFmtId="4" fontId="8" fillId="3" borderId="1" xfId="6" applyNumberFormat="1" applyFont="1" applyFill="1" applyBorder="1" applyAlignment="1">
      <alignment horizontal="center" vertical="center"/>
    </xf>
    <xf numFmtId="4" fontId="9" fillId="3" borderId="1" xfId="7" applyNumberFormat="1" applyFont="1" applyFill="1" applyBorder="1" applyAlignment="1">
      <alignment horizontal="center" vertical="center"/>
    </xf>
    <xf numFmtId="9" fontId="9" fillId="4" borderId="1" xfId="7" applyFont="1" applyFill="1" applyBorder="1" applyAlignment="1">
      <alignment horizontal="center" vertical="center" wrapText="1"/>
    </xf>
    <xf numFmtId="0" fontId="9" fillId="4" borderId="1" xfId="5" applyFont="1" applyFill="1" applyBorder="1" applyAlignment="1">
      <alignment horizontal="center" vertical="center" wrapText="1"/>
    </xf>
    <xf numFmtId="0" fontId="9" fillId="4" borderId="1" xfId="5" applyFont="1" applyFill="1" applyBorder="1" applyAlignment="1">
      <alignment horizontal="center" vertical="center"/>
    </xf>
    <xf numFmtId="4" fontId="9" fillId="4" borderId="1" xfId="5" applyNumberFormat="1" applyFont="1" applyFill="1" applyBorder="1" applyAlignment="1">
      <alignment horizontal="center" vertical="center"/>
    </xf>
    <xf numFmtId="0" fontId="9" fillId="4" borderId="4" xfId="5" applyFont="1" applyFill="1" applyBorder="1" applyAlignment="1">
      <alignment horizontal="center" vertical="center"/>
    </xf>
    <xf numFmtId="9" fontId="9" fillId="4" borderId="1" xfId="7" applyFont="1" applyFill="1" applyBorder="1" applyAlignment="1">
      <alignment horizontal="center" vertical="center"/>
    </xf>
    <xf numFmtId="10" fontId="9" fillId="4" borderId="1" xfId="7" applyNumberFormat="1" applyFont="1" applyFill="1" applyBorder="1" applyAlignment="1">
      <alignment horizontal="center" vertical="center"/>
    </xf>
    <xf numFmtId="0" fontId="9" fillId="4" borderId="5" xfId="5" applyFont="1" applyFill="1" applyBorder="1" applyAlignment="1">
      <alignment horizontal="center" vertical="center"/>
    </xf>
    <xf numFmtId="0" fontId="9" fillId="3" borderId="5" xfId="5" applyFont="1" applyFill="1" applyBorder="1" applyAlignment="1">
      <alignment horizontal="center" vertical="center"/>
    </xf>
    <xf numFmtId="0" fontId="13" fillId="3" borderId="0" xfId="0" applyFont="1" applyFill="1" applyAlignment="1">
      <alignment vertical="center"/>
    </xf>
    <xf numFmtId="0" fontId="13" fillId="3" borderId="8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4" fontId="10" fillId="4" borderId="1" xfId="0" applyNumberFormat="1" applyFont="1" applyFill="1" applyBorder="1" applyAlignment="1">
      <alignment horizontal="center" vertical="center"/>
    </xf>
    <xf numFmtId="4" fontId="9" fillId="4" borderId="1" xfId="5" applyNumberFormat="1" applyFont="1" applyFill="1" applyBorder="1" applyAlignment="1">
      <alignment horizontal="center" vertical="center" wrapText="1"/>
    </xf>
    <xf numFmtId="4" fontId="4" fillId="3" borderId="0" xfId="0" applyNumberFormat="1" applyFont="1" applyFill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166" fontId="7" fillId="0" borderId="10" xfId="6" applyFont="1" applyBorder="1" applyAlignment="1">
      <alignment horizontal="center" vertical="center" wrapText="1"/>
    </xf>
    <xf numFmtId="166" fontId="7" fillId="2" borderId="10" xfId="6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166" fontId="7" fillId="2" borderId="10" xfId="0" applyNumberFormat="1" applyFont="1" applyFill="1" applyBorder="1" applyAlignment="1">
      <alignment horizontal="center" vertical="center" wrapText="1"/>
    </xf>
    <xf numFmtId="10" fontId="9" fillId="3" borderId="4" xfId="6" applyNumberFormat="1" applyFont="1" applyFill="1" applyBorder="1" applyAlignment="1">
      <alignment horizontal="center" vertical="center"/>
    </xf>
    <xf numFmtId="10" fontId="9" fillId="3" borderId="1" xfId="6" applyNumberFormat="1" applyFont="1" applyFill="1" applyBorder="1" applyAlignment="1">
      <alignment horizontal="center" vertical="center"/>
    </xf>
    <xf numFmtId="43" fontId="11" fillId="3" borderId="0" xfId="5" applyNumberFormat="1" applyFont="1" applyFill="1" applyBorder="1" applyAlignment="1">
      <alignment vertical="center" wrapText="1"/>
    </xf>
    <xf numFmtId="0" fontId="10" fillId="3" borderId="0" xfId="5" applyNumberFormat="1" applyFont="1" applyFill="1" applyBorder="1" applyAlignment="1">
      <alignment vertical="center" wrapText="1"/>
    </xf>
    <xf numFmtId="0" fontId="11" fillId="3" borderId="11" xfId="5" applyFont="1" applyFill="1" applyBorder="1" applyAlignment="1">
      <alignment horizontal="center" vertical="center" wrapText="1"/>
    </xf>
    <xf numFmtId="168" fontId="11" fillId="3" borderId="11" xfId="5" applyNumberFormat="1" applyFont="1" applyFill="1" applyBorder="1" applyAlignment="1">
      <alignment horizontal="center" vertical="center" wrapText="1"/>
    </xf>
    <xf numFmtId="0" fontId="10" fillId="3" borderId="11" xfId="5" applyNumberFormat="1" applyFont="1" applyFill="1" applyBorder="1" applyAlignment="1">
      <alignment horizontal="center" vertical="center" wrapText="1"/>
    </xf>
    <xf numFmtId="2" fontId="7" fillId="2" borderId="10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10" applyFont="1" applyBorder="1" applyAlignment="1">
      <alignment horizontal="center" vertical="center"/>
    </xf>
    <xf numFmtId="0" fontId="6" fillId="0" borderId="1" xfId="10" applyFont="1" applyBorder="1" applyAlignment="1">
      <alignment horizontal="center" vertical="center" wrapText="1"/>
    </xf>
    <xf numFmtId="0" fontId="6" fillId="0" borderId="1" xfId="5" applyFont="1" applyBorder="1" applyAlignment="1">
      <alignment horizontal="center" vertical="center" wrapText="1"/>
    </xf>
    <xf numFmtId="0" fontId="7" fillId="0" borderId="1" xfId="10" applyFont="1" applyBorder="1" applyAlignment="1">
      <alignment horizontal="center" vertical="center"/>
    </xf>
    <xf numFmtId="0" fontId="13" fillId="3" borderId="0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68" fontId="7" fillId="0" borderId="1" xfId="5" applyNumberFormat="1" applyFont="1" applyBorder="1" applyAlignment="1">
      <alignment horizontal="center" vertical="center" wrapText="1"/>
    </xf>
    <xf numFmtId="168" fontId="6" fillId="0" borderId="1" xfId="9" applyNumberFormat="1" applyFont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 wrapText="1"/>
    </xf>
    <xf numFmtId="166" fontId="6" fillId="4" borderId="10" xfId="6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horizontal="center" vertical="center" wrapText="1"/>
    </xf>
    <xf numFmtId="10" fontId="6" fillId="4" borderId="1" xfId="4" applyNumberFormat="1" applyFont="1" applyFill="1" applyBorder="1" applyAlignment="1" applyProtection="1">
      <alignment horizontal="center" vertical="center" wrapText="1"/>
      <protection locked="0"/>
    </xf>
    <xf numFmtId="10" fontId="6" fillId="4" borderId="1" xfId="0" applyNumberFormat="1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10" fontId="7" fillId="4" borderId="1" xfId="4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</xf>
    <xf numFmtId="167" fontId="7" fillId="0" borderId="0" xfId="0" applyNumberFormat="1" applyFont="1" applyFill="1" applyBorder="1" applyAlignment="1">
      <alignment vertical="center" wrapText="1"/>
    </xf>
    <xf numFmtId="0" fontId="6" fillId="0" borderId="0" xfId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4" borderId="13" xfId="1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6" fillId="4" borderId="16" xfId="1" applyFont="1" applyFill="1" applyBorder="1" applyAlignment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165" fontId="6" fillId="2" borderId="14" xfId="0" applyNumberFormat="1" applyFont="1" applyFill="1" applyBorder="1" applyAlignment="1">
      <alignment horizontal="center" vertical="center"/>
    </xf>
    <xf numFmtId="165" fontId="6" fillId="4" borderId="14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3" fontId="7" fillId="2" borderId="2" xfId="0" applyNumberFormat="1" applyFont="1" applyFill="1" applyBorder="1" applyAlignment="1">
      <alignment horizontal="center" vertical="center"/>
    </xf>
    <xf numFmtId="168" fontId="7" fillId="0" borderId="1" xfId="0" applyNumberFormat="1" applyFont="1" applyBorder="1" applyAlignment="1">
      <alignment horizontal="center" vertical="center" wrapText="1"/>
    </xf>
    <xf numFmtId="168" fontId="7" fillId="0" borderId="2" xfId="0" applyNumberFormat="1" applyFont="1" applyBorder="1" applyAlignment="1">
      <alignment horizontal="center" vertical="center" wrapText="1"/>
    </xf>
    <xf numFmtId="168" fontId="6" fillId="4" borderId="7" xfId="1" applyNumberFormat="1" applyFont="1" applyFill="1" applyBorder="1" applyAlignment="1" applyProtection="1">
      <alignment horizontal="center" vertical="center" wrapText="1"/>
    </xf>
    <xf numFmtId="168" fontId="6" fillId="4" borderId="12" xfId="1" applyNumberFormat="1" applyFont="1" applyFill="1" applyBorder="1" applyAlignment="1" applyProtection="1">
      <alignment horizontal="center" vertical="center" wrapText="1"/>
    </xf>
    <xf numFmtId="168" fontId="7" fillId="0" borderId="1" xfId="4" applyNumberFormat="1" applyFont="1" applyFill="1" applyBorder="1" applyAlignment="1" applyProtection="1">
      <alignment horizontal="center" vertical="center"/>
    </xf>
    <xf numFmtId="168" fontId="7" fillId="4" borderId="1" xfId="4" applyNumberFormat="1" applyFont="1" applyFill="1" applyBorder="1" applyAlignment="1" applyProtection="1">
      <alignment horizontal="center" vertical="center"/>
    </xf>
    <xf numFmtId="4" fontId="10" fillId="4" borderId="11" xfId="0" applyNumberFormat="1" applyFont="1" applyFill="1" applyBorder="1" applyAlignment="1">
      <alignment horizontal="center" vertical="center"/>
    </xf>
    <xf numFmtId="168" fontId="7" fillId="0" borderId="9" xfId="0" applyNumberFormat="1" applyFont="1" applyBorder="1" applyAlignment="1">
      <alignment horizontal="center" vertical="center" wrapText="1"/>
    </xf>
    <xf numFmtId="167" fontId="7" fillId="0" borderId="0" xfId="0" applyNumberFormat="1" applyFont="1" applyFill="1" applyBorder="1" applyAlignment="1">
      <alignment horizontal="center" vertical="center" wrapText="1"/>
    </xf>
    <xf numFmtId="4" fontId="9" fillId="4" borderId="2" xfId="5" applyNumberFormat="1" applyFont="1" applyFill="1" applyBorder="1" applyAlignment="1">
      <alignment horizontal="center" vertical="center"/>
    </xf>
    <xf numFmtId="168" fontId="6" fillId="4" borderId="7" xfId="0" applyNumberFormat="1" applyFont="1" applyFill="1" applyBorder="1" applyAlignment="1">
      <alignment horizontal="center" vertical="center" wrapText="1"/>
    </xf>
    <xf numFmtId="0" fontId="9" fillId="3" borderId="0" xfId="5" applyFont="1" applyFill="1" applyBorder="1" applyAlignment="1">
      <alignment horizontal="center" vertical="center"/>
    </xf>
    <xf numFmtId="10" fontId="9" fillId="3" borderId="0" xfId="7" applyNumberFormat="1" applyFont="1" applyFill="1" applyBorder="1" applyAlignment="1">
      <alignment horizontal="center" vertical="center"/>
    </xf>
    <xf numFmtId="4" fontId="9" fillId="3" borderId="0" xfId="7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6" fillId="4" borderId="1" xfId="0" applyFont="1" applyFill="1" applyBorder="1" applyAlignment="1" applyProtection="1">
      <alignment vertical="center" wrapText="1"/>
      <protection locked="0"/>
    </xf>
    <xf numFmtId="168" fontId="7" fillId="0" borderId="0" xfId="4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 wrapText="1"/>
    </xf>
    <xf numFmtId="4" fontId="9" fillId="0" borderId="0" xfId="5" applyNumberFormat="1" applyFont="1" applyFill="1" applyBorder="1" applyAlignment="1">
      <alignment horizontal="center" vertical="center"/>
    </xf>
    <xf numFmtId="10" fontId="7" fillId="0" borderId="0" xfId="4" applyNumberFormat="1" applyFont="1" applyFill="1" applyBorder="1" applyAlignment="1" applyProtection="1">
      <alignment horizontal="center" vertical="center" wrapText="1"/>
      <protection locked="0"/>
    </xf>
    <xf numFmtId="10" fontId="6" fillId="0" borderId="0" xfId="4" applyNumberFormat="1" applyFont="1" applyFill="1" applyBorder="1" applyAlignment="1" applyProtection="1">
      <alignment horizontal="center" vertical="center" wrapText="1"/>
      <protection locked="0"/>
    </xf>
    <xf numFmtId="10" fontId="6" fillId="0" borderId="0" xfId="0" applyNumberFormat="1" applyFont="1" applyFill="1" applyBorder="1" applyAlignment="1" applyProtection="1">
      <alignment horizontal="center" vertical="center" wrapText="1"/>
    </xf>
    <xf numFmtId="168" fontId="6" fillId="0" borderId="0" xfId="4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" fontId="9" fillId="4" borderId="1" xfId="7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3" xfId="5" applyFont="1" applyFill="1" applyBorder="1" applyAlignment="1">
      <alignment horizontal="center" vertical="center"/>
    </xf>
    <xf numFmtId="168" fontId="7" fillId="3" borderId="0" xfId="5" applyNumberFormat="1" applyFont="1" applyFill="1" applyAlignment="1">
      <alignment horizontal="center" vertical="center"/>
    </xf>
    <xf numFmtId="10" fontId="7" fillId="3" borderId="0" xfId="5" applyNumberFormat="1" applyFont="1" applyFill="1" applyAlignment="1">
      <alignment horizontal="center" vertical="center"/>
    </xf>
    <xf numFmtId="4" fontId="8" fillId="4" borderId="1" xfId="6" applyNumberFormat="1" applyFont="1" applyFill="1" applyBorder="1" applyAlignment="1">
      <alignment horizontal="center" vertical="center"/>
    </xf>
    <xf numFmtId="4" fontId="11" fillId="3" borderId="0" xfId="5" applyNumberFormat="1" applyFont="1" applyFill="1" applyBorder="1" applyAlignment="1">
      <alignment vertical="center" wrapText="1"/>
    </xf>
    <xf numFmtId="10" fontId="7" fillId="0" borderId="4" xfId="0" applyNumberFormat="1" applyFont="1" applyBorder="1" applyAlignment="1">
      <alignment horizontal="center" vertical="center" wrapText="1"/>
    </xf>
    <xf numFmtId="10" fontId="7" fillId="0" borderId="4" xfId="0" applyNumberFormat="1" applyFont="1" applyBorder="1" applyAlignment="1">
      <alignment horizontal="center" vertical="center"/>
    </xf>
    <xf numFmtId="169" fontId="4" fillId="3" borderId="0" xfId="0" applyNumberFormat="1" applyFont="1" applyFill="1" applyBorder="1" applyAlignment="1">
      <alignment horizontal="center" vertical="center"/>
    </xf>
    <xf numFmtId="169" fontId="7" fillId="2" borderId="1" xfId="0" applyNumberFormat="1" applyFont="1" applyFill="1" applyBorder="1" applyAlignment="1">
      <alignment horizontal="center" vertical="center"/>
    </xf>
    <xf numFmtId="169" fontId="7" fillId="2" borderId="2" xfId="0" applyNumberFormat="1" applyFont="1" applyFill="1" applyBorder="1" applyAlignment="1">
      <alignment horizontal="center" vertical="center"/>
    </xf>
    <xf numFmtId="4" fontId="7" fillId="3" borderId="1" xfId="3" applyNumberFormat="1" applyFont="1" applyFill="1" applyBorder="1" applyAlignment="1">
      <alignment horizontal="center" vertical="center" wrapText="1"/>
    </xf>
    <xf numFmtId="0" fontId="6" fillId="3" borderId="0" xfId="1" applyFont="1" applyFill="1" applyBorder="1" applyAlignment="1" applyProtection="1">
      <alignment horizontal="center" vertical="center" wrapText="1"/>
    </xf>
    <xf numFmtId="43" fontId="6" fillId="3" borderId="0" xfId="1" applyNumberFormat="1" applyFont="1" applyFill="1" applyBorder="1" applyAlignment="1" applyProtection="1">
      <alignment horizontal="center" vertical="center" wrapText="1"/>
    </xf>
    <xf numFmtId="4" fontId="6" fillId="3" borderId="6" xfId="1" applyNumberFormat="1" applyFont="1" applyFill="1" applyBorder="1" applyAlignment="1">
      <alignment horizontal="center" vertical="center" wrapText="1"/>
    </xf>
    <xf numFmtId="168" fontId="6" fillId="4" borderId="1" xfId="1" applyNumberFormat="1" applyFont="1" applyFill="1" applyBorder="1" applyAlignment="1">
      <alignment horizontal="center" vertical="center" wrapText="1"/>
    </xf>
    <xf numFmtId="168" fontId="6" fillId="4" borderId="1" xfId="4" applyNumberFormat="1" applyFont="1" applyFill="1" applyBorder="1" applyAlignment="1" applyProtection="1">
      <alignment horizontal="center" vertical="center"/>
    </xf>
    <xf numFmtId="168" fontId="14" fillId="3" borderId="0" xfId="0" applyNumberFormat="1" applyFont="1" applyFill="1" applyAlignment="1">
      <alignment horizontal="center" vertical="center"/>
    </xf>
    <xf numFmtId="168" fontId="4" fillId="3" borderId="0" xfId="0" applyNumberFormat="1" applyFont="1" applyFill="1"/>
    <xf numFmtId="4" fontId="14" fillId="3" borderId="0" xfId="0" applyNumberFormat="1" applyFont="1" applyFill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4" fontId="7" fillId="0" borderId="1" xfId="4" applyNumberFormat="1" applyFont="1" applyFill="1" applyBorder="1" applyAlignment="1" applyProtection="1">
      <alignment horizontal="center" vertical="center"/>
      <protection locked="0"/>
    </xf>
    <xf numFmtId="0" fontId="5" fillId="3" borderId="6" xfId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1" applyFont="1" applyFill="1" applyBorder="1" applyAlignment="1">
      <alignment horizontal="center" vertical="center" wrapText="1"/>
    </xf>
    <xf numFmtId="10" fontId="5" fillId="0" borderId="1" xfId="1" applyNumberFormat="1" applyFont="1" applyFill="1" applyBorder="1" applyAlignment="1" applyProtection="1">
      <alignment horizontal="center" vertical="center"/>
    </xf>
    <xf numFmtId="168" fontId="6" fillId="4" borderId="1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168" fontId="6" fillId="4" borderId="1" xfId="4" applyNumberFormat="1" applyFont="1" applyFill="1" applyBorder="1" applyAlignment="1">
      <alignment horizontal="center" vertical="center"/>
    </xf>
    <xf numFmtId="0" fontId="6" fillId="2" borderId="27" xfId="0" applyFont="1" applyFill="1" applyBorder="1" applyAlignment="1" applyProtection="1">
      <alignment horizontal="center" vertical="center" wrapText="1"/>
    </xf>
    <xf numFmtId="4" fontId="5" fillId="0" borderId="1" xfId="1" applyNumberFormat="1" applyFont="1" applyFill="1" applyBorder="1" applyAlignment="1" applyProtection="1">
      <alignment horizontal="center" vertical="center"/>
    </xf>
    <xf numFmtId="3" fontId="2" fillId="3" borderId="0" xfId="0" applyNumberFormat="1" applyFont="1" applyFill="1" applyAlignment="1">
      <alignment horizontal="center"/>
    </xf>
    <xf numFmtId="168" fontId="4" fillId="3" borderId="0" xfId="0" applyNumberFormat="1" applyFont="1" applyFill="1" applyAlignment="1">
      <alignment horizontal="center" vertical="center"/>
    </xf>
    <xf numFmtId="10" fontId="4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3" fontId="2" fillId="3" borderId="0" xfId="0" applyNumberFormat="1" applyFont="1" applyFill="1" applyAlignment="1">
      <alignment horizontal="center" vertical="center"/>
    </xf>
    <xf numFmtId="168" fontId="5" fillId="0" borderId="1" xfId="4" applyNumberFormat="1" applyFont="1" applyFill="1" applyBorder="1" applyAlignment="1" applyProtection="1">
      <alignment horizontal="center" vertical="center"/>
    </xf>
    <xf numFmtId="10" fontId="5" fillId="0" borderId="1" xfId="3" applyNumberFormat="1" applyFont="1" applyFill="1" applyBorder="1" applyAlignment="1">
      <alignment horizontal="center" vertical="center" wrapText="1"/>
    </xf>
    <xf numFmtId="4" fontId="5" fillId="5" borderId="1" xfId="1" applyNumberFormat="1" applyFont="1" applyFill="1" applyBorder="1" applyAlignment="1" applyProtection="1">
      <alignment horizontal="center" vertical="center"/>
    </xf>
    <xf numFmtId="4" fontId="5" fillId="5" borderId="1" xfId="4" applyNumberFormat="1" applyFont="1" applyFill="1" applyBorder="1" applyAlignment="1" applyProtection="1">
      <alignment horizontal="center" vertical="center"/>
      <protection locked="0"/>
    </xf>
    <xf numFmtId="4" fontId="5" fillId="5" borderId="3" xfId="3" applyNumberFormat="1" applyFont="1" applyFill="1" applyBorder="1" applyAlignment="1">
      <alignment horizontal="center" vertical="center" wrapText="1"/>
    </xf>
    <xf numFmtId="10" fontId="5" fillId="5" borderId="1" xfId="1" applyNumberFormat="1" applyFont="1" applyFill="1" applyBorder="1" applyAlignment="1" applyProtection="1">
      <alignment horizontal="center" vertical="center"/>
    </xf>
    <xf numFmtId="10" fontId="5" fillId="5" borderId="1" xfId="4" applyNumberFormat="1" applyFont="1" applyFill="1" applyBorder="1" applyAlignment="1" applyProtection="1">
      <alignment horizontal="center" vertical="center" wrapText="1"/>
      <protection locked="0"/>
    </xf>
    <xf numFmtId="10" fontId="5" fillId="0" borderId="1" xfId="4" applyNumberFormat="1" applyFont="1" applyFill="1" applyBorder="1" applyAlignment="1" applyProtection="1">
      <alignment horizontal="center" vertical="center" wrapText="1"/>
      <protection locked="0"/>
    </xf>
    <xf numFmtId="4" fontId="5" fillId="3" borderId="1" xfId="1" applyNumberFormat="1" applyFont="1" applyFill="1" applyBorder="1" applyAlignment="1" applyProtection="1">
      <alignment horizontal="center" vertical="center"/>
    </xf>
    <xf numFmtId="4" fontId="5" fillId="3" borderId="1" xfId="4" applyNumberFormat="1" applyFont="1" applyFill="1" applyBorder="1" applyAlignment="1" applyProtection="1">
      <alignment horizontal="center" vertical="center"/>
      <protection locked="0"/>
    </xf>
    <xf numFmtId="4" fontId="7" fillId="5" borderId="1" xfId="1" applyNumberFormat="1" applyFont="1" applyFill="1" applyBorder="1" applyAlignment="1" applyProtection="1">
      <alignment horizontal="center" vertical="center"/>
    </xf>
    <xf numFmtId="4" fontId="7" fillId="5" borderId="1" xfId="4" applyNumberFormat="1" applyFont="1" applyFill="1" applyBorder="1" applyAlignment="1" applyProtection="1">
      <alignment horizontal="center" vertical="center"/>
      <protection locked="0"/>
    </xf>
    <xf numFmtId="4" fontId="7" fillId="5" borderId="1" xfId="1" applyNumberFormat="1" applyFont="1" applyFill="1" applyBorder="1" applyAlignment="1" applyProtection="1">
      <alignment horizontal="center" vertical="center" wrapText="1"/>
    </xf>
    <xf numFmtId="4" fontId="5" fillId="5" borderId="1" xfId="3" applyNumberFormat="1" applyFont="1" applyFill="1" applyBorder="1" applyAlignment="1">
      <alignment horizontal="center" vertical="center" wrapText="1"/>
    </xf>
    <xf numFmtId="4" fontId="8" fillId="5" borderId="1" xfId="7" applyNumberFormat="1" applyFont="1" applyFill="1" applyBorder="1" applyAlignment="1">
      <alignment horizontal="center" vertical="center"/>
    </xf>
    <xf numFmtId="166" fontId="1" fillId="5" borderId="1" xfId="6" applyNumberFormat="1" applyFont="1" applyFill="1" applyBorder="1" applyAlignment="1">
      <alignment horizontal="center" vertical="center"/>
    </xf>
    <xf numFmtId="4" fontId="8" fillId="5" borderId="1" xfId="6" applyNumberFormat="1" applyFont="1" applyFill="1" applyBorder="1" applyAlignment="1">
      <alignment horizontal="center" vertical="center"/>
    </xf>
    <xf numFmtId="166" fontId="5" fillId="5" borderId="10" xfId="6" applyFont="1" applyFill="1" applyBorder="1" applyAlignment="1">
      <alignment horizontal="center" vertical="center" wrapText="1"/>
    </xf>
    <xf numFmtId="169" fontId="5" fillId="5" borderId="1" xfId="0" applyNumberFormat="1" applyFont="1" applyFill="1" applyBorder="1" applyAlignment="1">
      <alignment horizontal="center"/>
    </xf>
    <xf numFmtId="0" fontId="5" fillId="3" borderId="5" xfId="5" applyFont="1" applyFill="1" applyBorder="1" applyAlignment="1">
      <alignment horizontal="center" vertical="center"/>
    </xf>
    <xf numFmtId="4" fontId="5" fillId="5" borderId="4" xfId="5" applyNumberFormat="1" applyFont="1" applyFill="1" applyBorder="1" applyAlignment="1">
      <alignment horizontal="center" vertical="center"/>
    </xf>
    <xf numFmtId="4" fontId="8" fillId="5" borderId="4" xfId="6" applyNumberFormat="1" applyFont="1" applyFill="1" applyBorder="1" applyAlignment="1">
      <alignment horizontal="center" vertical="center"/>
    </xf>
    <xf numFmtId="10" fontId="8" fillId="5" borderId="1" xfId="7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left" vertical="center"/>
    </xf>
    <xf numFmtId="0" fontId="6" fillId="4" borderId="1" xfId="1" applyFont="1" applyFill="1" applyBorder="1" applyAlignment="1">
      <alignment horizontal="center" vertical="center" wrapText="1"/>
    </xf>
    <xf numFmtId="168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5" fillId="0" borderId="3" xfId="1" applyFont="1" applyFill="1" applyBorder="1" applyAlignment="1" applyProtection="1">
      <alignment horizontal="center" vertical="center"/>
    </xf>
    <xf numFmtId="0" fontId="5" fillId="0" borderId="5" xfId="1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 applyProtection="1">
      <alignment horizontal="center" vertical="center"/>
    </xf>
    <xf numFmtId="0" fontId="6" fillId="3" borderId="3" xfId="1" applyFont="1" applyFill="1" applyBorder="1" applyAlignment="1" applyProtection="1">
      <alignment horizontal="center" vertical="center" wrapText="1"/>
    </xf>
    <xf numFmtId="0" fontId="6" fillId="3" borderId="5" xfId="1" applyFont="1" applyFill="1" applyBorder="1" applyAlignment="1" applyProtection="1">
      <alignment horizontal="center" vertical="center" wrapText="1"/>
    </xf>
    <xf numFmtId="0" fontId="6" fillId="3" borderId="8" xfId="1" applyFont="1" applyFill="1" applyBorder="1" applyAlignment="1" applyProtection="1">
      <alignment horizontal="left" vertical="center" wrapText="1"/>
    </xf>
    <xf numFmtId="0" fontId="6" fillId="4" borderId="1" xfId="1" applyFont="1" applyFill="1" applyBorder="1" applyAlignment="1" applyProtection="1">
      <alignment horizontal="center" vertical="center" wrapText="1"/>
    </xf>
    <xf numFmtId="0" fontId="7" fillId="3" borderId="1" xfId="1" applyFont="1" applyFill="1" applyBorder="1" applyAlignment="1" applyProtection="1">
      <alignment horizontal="center" vertical="center"/>
    </xf>
    <xf numFmtId="0" fontId="6" fillId="3" borderId="1" xfId="1" applyFont="1" applyFill="1" applyBorder="1" applyAlignment="1" applyProtection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6" fillId="3" borderId="3" xfId="1" applyFont="1" applyFill="1" applyBorder="1" applyAlignment="1" applyProtection="1">
      <alignment horizontal="left" vertical="center" wrapText="1"/>
    </xf>
    <xf numFmtId="0" fontId="6" fillId="3" borderId="5" xfId="1" applyFont="1" applyFill="1" applyBorder="1" applyAlignment="1" applyProtection="1">
      <alignment horizontal="left" vertical="center" wrapText="1"/>
    </xf>
    <xf numFmtId="0" fontId="6" fillId="3" borderId="6" xfId="1" applyFont="1" applyFill="1" applyBorder="1" applyAlignment="1" applyProtection="1">
      <alignment horizontal="left" vertical="center" wrapText="1"/>
    </xf>
    <xf numFmtId="0" fontId="6" fillId="3" borderId="26" xfId="1" applyFont="1" applyFill="1" applyBorder="1" applyAlignment="1" applyProtection="1">
      <alignment horizontal="left" vertical="center" wrapText="1"/>
    </xf>
    <xf numFmtId="0" fontId="20" fillId="3" borderId="0" xfId="0" applyFont="1" applyFill="1" applyAlignment="1">
      <alignment horizontal="center" vertical="center"/>
    </xf>
    <xf numFmtId="0" fontId="10" fillId="3" borderId="8" xfId="0" applyFont="1" applyFill="1" applyBorder="1" applyAlignment="1">
      <alignment horizontal="left" vertical="center"/>
    </xf>
    <xf numFmtId="0" fontId="6" fillId="4" borderId="1" xfId="0" applyFont="1" applyFill="1" applyBorder="1" applyAlignment="1" applyProtection="1">
      <alignment horizontal="center" vertical="center"/>
    </xf>
    <xf numFmtId="0" fontId="5" fillId="0" borderId="3" xfId="10" applyFont="1" applyBorder="1" applyAlignment="1">
      <alignment horizontal="center" vertical="center" wrapText="1"/>
    </xf>
    <xf numFmtId="0" fontId="7" fillId="0" borderId="5" xfId="10" applyFont="1" applyBorder="1" applyAlignment="1">
      <alignment horizontal="center" vertical="center" wrapText="1"/>
    </xf>
    <xf numFmtId="0" fontId="7" fillId="0" borderId="4" xfId="10" applyFont="1" applyBorder="1" applyAlignment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4" borderId="3" xfId="10" applyFont="1" applyFill="1" applyBorder="1" applyAlignment="1">
      <alignment horizontal="center" vertical="center" wrapText="1"/>
    </xf>
    <xf numFmtId="0" fontId="6" fillId="4" borderId="5" xfId="10" applyFont="1" applyFill="1" applyBorder="1" applyAlignment="1">
      <alignment horizontal="center" vertical="center" wrapText="1"/>
    </xf>
    <xf numFmtId="0" fontId="6" fillId="4" borderId="4" xfId="10" applyFont="1" applyFill="1" applyBorder="1" applyAlignment="1">
      <alignment horizontal="center" vertical="center" wrapText="1"/>
    </xf>
    <xf numFmtId="0" fontId="5" fillId="0" borderId="3" xfId="1" applyFont="1" applyFill="1" applyBorder="1" applyAlignment="1" applyProtection="1">
      <alignment horizontal="center" vertical="center" wrapText="1"/>
    </xf>
    <xf numFmtId="0" fontId="5" fillId="0" borderId="5" xfId="1" applyFont="1" applyFill="1" applyBorder="1" applyAlignment="1" applyProtection="1">
      <alignment horizontal="center" vertical="center" wrapText="1"/>
    </xf>
    <xf numFmtId="0" fontId="6" fillId="4" borderId="3" xfId="5" applyFont="1" applyFill="1" applyBorder="1" applyAlignment="1">
      <alignment horizontal="center" vertical="center"/>
    </xf>
    <xf numFmtId="0" fontId="6" fillId="4" borderId="5" xfId="5" applyFont="1" applyFill="1" applyBorder="1" applyAlignment="1">
      <alignment horizontal="center" vertical="center"/>
    </xf>
    <xf numFmtId="0" fontId="6" fillId="4" borderId="4" xfId="5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11" fillId="3" borderId="11" xfId="5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11" fillId="4" borderId="11" xfId="5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9" fillId="3" borderId="3" xfId="5" applyFont="1" applyFill="1" applyBorder="1" applyAlignment="1">
      <alignment horizontal="center" vertical="center"/>
    </xf>
    <xf numFmtId="0" fontId="9" fillId="3" borderId="5" xfId="5" applyFont="1" applyFill="1" applyBorder="1" applyAlignment="1">
      <alignment horizontal="center" vertical="center"/>
    </xf>
    <xf numFmtId="0" fontId="9" fillId="4" borderId="3" xfId="5" applyFont="1" applyFill="1" applyBorder="1" applyAlignment="1">
      <alignment horizontal="center" vertical="center"/>
    </xf>
    <xf numFmtId="0" fontId="9" fillId="4" borderId="5" xfId="5" applyFont="1" applyFill="1" applyBorder="1" applyAlignment="1">
      <alignment horizontal="center" vertical="center"/>
    </xf>
    <xf numFmtId="0" fontId="9" fillId="4" borderId="4" xfId="5" applyFont="1" applyFill="1" applyBorder="1" applyAlignment="1">
      <alignment horizontal="center" vertical="center"/>
    </xf>
    <xf numFmtId="0" fontId="6" fillId="4" borderId="3" xfId="0" applyFont="1" applyFill="1" applyBorder="1" applyAlignment="1" applyProtection="1">
      <alignment horizontal="center" vertical="center" wrapText="1"/>
    </xf>
    <xf numFmtId="0" fontId="6" fillId="4" borderId="4" xfId="0" applyFont="1" applyFill="1" applyBorder="1" applyAlignment="1" applyProtection="1">
      <alignment horizontal="center" vertical="center" wrapText="1"/>
    </xf>
    <xf numFmtId="0" fontId="9" fillId="3" borderId="8" xfId="5" applyFont="1" applyFill="1" applyBorder="1" applyAlignment="1">
      <alignment horizontal="left" vertical="center"/>
    </xf>
    <xf numFmtId="0" fontId="20" fillId="3" borderId="0" xfId="0" applyFont="1" applyFill="1" applyBorder="1" applyAlignment="1">
      <alignment horizontal="center" vertical="center"/>
    </xf>
    <xf numFmtId="0" fontId="9" fillId="3" borderId="4" xfId="5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 wrapText="1"/>
    </xf>
    <xf numFmtId="0" fontId="6" fillId="0" borderId="3" xfId="10" applyFont="1" applyBorder="1" applyAlignment="1">
      <alignment horizontal="right" vertical="center"/>
    </xf>
    <xf numFmtId="0" fontId="6" fillId="0" borderId="5" xfId="10" applyFont="1" applyBorder="1" applyAlignment="1">
      <alignment horizontal="right" vertical="center"/>
    </xf>
    <xf numFmtId="0" fontId="6" fillId="0" borderId="4" xfId="10" applyFont="1" applyBorder="1" applyAlignment="1">
      <alignment horizontal="right" vertical="center"/>
    </xf>
    <xf numFmtId="0" fontId="20" fillId="3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7" fontId="7" fillId="0" borderId="0" xfId="0" applyNumberFormat="1" applyFont="1" applyFill="1" applyBorder="1" applyAlignment="1">
      <alignment horizontal="center" vertical="center" wrapText="1"/>
    </xf>
    <xf numFmtId="0" fontId="6" fillId="4" borderId="17" xfId="1" applyFont="1" applyFill="1" applyBorder="1" applyAlignment="1" applyProtection="1">
      <alignment horizontal="center" vertical="center" wrapText="1"/>
    </xf>
    <xf numFmtId="0" fontId="6" fillId="4" borderId="5" xfId="1" applyFont="1" applyFill="1" applyBorder="1" applyAlignment="1" applyProtection="1">
      <alignment horizontal="center" vertical="center" wrapText="1"/>
    </xf>
    <xf numFmtId="0" fontId="6" fillId="4" borderId="4" xfId="1" applyFont="1" applyFill="1" applyBorder="1" applyAlignment="1" applyProtection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6" fillId="4" borderId="15" xfId="1" applyFont="1" applyFill="1" applyBorder="1" applyAlignment="1" applyProtection="1">
      <alignment horizontal="center" vertical="center" wrapText="1"/>
    </xf>
    <xf numFmtId="0" fontId="6" fillId="4" borderId="16" xfId="1" applyFont="1" applyFill="1" applyBorder="1" applyAlignment="1" applyProtection="1">
      <alignment horizontal="center" vertical="center" wrapText="1"/>
    </xf>
    <xf numFmtId="0" fontId="6" fillId="4" borderId="20" xfId="0" applyFont="1" applyFill="1" applyBorder="1" applyAlignment="1" applyProtection="1">
      <alignment horizontal="center" vertical="center" wrapText="1"/>
    </xf>
    <xf numFmtId="0" fontId="6" fillId="4" borderId="21" xfId="0" applyFont="1" applyFill="1" applyBorder="1" applyAlignment="1" applyProtection="1">
      <alignment horizontal="center" vertical="center" wrapText="1"/>
    </xf>
    <xf numFmtId="0" fontId="6" fillId="4" borderId="22" xfId="0" applyFont="1" applyFill="1" applyBorder="1" applyAlignment="1" applyProtection="1">
      <alignment horizontal="center" vertical="center" wrapText="1"/>
    </xf>
    <xf numFmtId="168" fontId="6" fillId="4" borderId="19" xfId="0" applyNumberFormat="1" applyFont="1" applyFill="1" applyBorder="1" applyAlignment="1">
      <alignment horizontal="center" vertical="center" wrapText="1"/>
    </xf>
    <xf numFmtId="0" fontId="7" fillId="3" borderId="3" xfId="1" applyFont="1" applyFill="1" applyBorder="1" applyAlignment="1" applyProtection="1">
      <alignment horizontal="center" vertical="center"/>
    </xf>
    <xf numFmtId="0" fontId="7" fillId="3" borderId="5" xfId="1" applyFont="1" applyFill="1" applyBorder="1" applyAlignment="1" applyProtection="1">
      <alignment horizontal="center" vertical="center"/>
    </xf>
    <xf numFmtId="0" fontId="7" fillId="3" borderId="4" xfId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5" fillId="2" borderId="3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 wrapText="1"/>
    </xf>
    <xf numFmtId="0" fontId="6" fillId="4" borderId="25" xfId="1" applyFont="1" applyFill="1" applyBorder="1" applyAlignment="1" applyProtection="1">
      <alignment horizontal="center" vertical="center" wrapText="1"/>
    </xf>
    <xf numFmtId="0" fontId="6" fillId="4" borderId="23" xfId="1" applyFont="1" applyFill="1" applyBorder="1" applyAlignment="1" applyProtection="1">
      <alignment horizontal="center" vertical="center" wrapText="1"/>
    </xf>
    <xf numFmtId="0" fontId="6" fillId="4" borderId="24" xfId="1" applyFont="1" applyFill="1" applyBorder="1" applyAlignment="1" applyProtection="1">
      <alignment horizontal="center" vertical="center" wrapText="1"/>
    </xf>
    <xf numFmtId="0" fontId="6" fillId="4" borderId="18" xfId="1" applyFont="1" applyFill="1" applyBorder="1" applyAlignment="1" applyProtection="1">
      <alignment horizontal="center" vertical="center" wrapText="1"/>
    </xf>
    <xf numFmtId="0" fontId="6" fillId="4" borderId="7" xfId="1" applyFont="1" applyFill="1" applyBorder="1" applyAlignment="1" applyProtection="1">
      <alignment horizontal="center" vertical="center" wrapText="1"/>
    </xf>
    <xf numFmtId="0" fontId="22" fillId="3" borderId="0" xfId="0" applyFont="1" applyFill="1" applyAlignment="1">
      <alignment horizontal="center" vertical="center"/>
    </xf>
  </cellXfs>
  <cellStyles count="16">
    <cellStyle name="Moeda" xfId="9" builtinId="4"/>
    <cellStyle name="Moeda 2" xfId="2"/>
    <cellStyle name="Moeda 2 2" xfId="12"/>
    <cellStyle name="Moeda 3" xfId="6"/>
    <cellStyle name="Moeda 4" xfId="15"/>
    <cellStyle name="Normal" xfId="0" builtinId="0"/>
    <cellStyle name="Normal 2" xfId="1"/>
    <cellStyle name="Normal 2 2" xfId="10"/>
    <cellStyle name="Normal 3" xfId="5"/>
    <cellStyle name="Normal 4" xfId="11"/>
    <cellStyle name="Porcentagem 2" xfId="3"/>
    <cellStyle name="Porcentagem 2 2" xfId="13"/>
    <cellStyle name="Porcentagem 3" xfId="7"/>
    <cellStyle name="Vírgula 2" xfId="4"/>
    <cellStyle name="Vírgula 2 2" xfId="14"/>
    <cellStyle name="Vírgula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8"/>
  <sheetViews>
    <sheetView tabSelected="1" workbookViewId="0">
      <selection activeCell="A2" sqref="A2"/>
    </sheetView>
  </sheetViews>
  <sheetFormatPr defaultRowHeight="15" customHeight="1" x14ac:dyDescent="0.25"/>
  <cols>
    <col min="1" max="1" width="6" style="51" customWidth="1"/>
    <col min="2" max="3" width="20.7109375" style="51" customWidth="1"/>
    <col min="4" max="4" width="16.28515625" style="51" customWidth="1"/>
    <col min="5" max="10" width="15.7109375" style="51" customWidth="1"/>
    <col min="11" max="16384" width="9.140625" style="51"/>
  </cols>
  <sheetData>
    <row r="1" spans="1:10" ht="15" customHeight="1" x14ac:dyDescent="0.25">
      <c r="A1" s="286" t="s">
        <v>192</v>
      </c>
      <c r="B1" s="286"/>
      <c r="C1" s="286"/>
      <c r="D1" s="286"/>
      <c r="E1" s="286"/>
      <c r="F1" s="286"/>
      <c r="G1" s="286"/>
      <c r="H1" s="286"/>
      <c r="I1" s="286"/>
    </row>
    <row r="3" spans="1:10" ht="15" customHeight="1" x14ac:dyDescent="0.25">
      <c r="A3" s="211" t="s">
        <v>184</v>
      </c>
      <c r="B3" s="211"/>
      <c r="C3" s="211"/>
      <c r="D3" s="211"/>
      <c r="E3" s="211"/>
      <c r="F3" s="211"/>
      <c r="G3" s="211"/>
      <c r="H3" s="211"/>
      <c r="I3" s="211"/>
    </row>
    <row r="4" spans="1:10" ht="15" customHeight="1" x14ac:dyDescent="0.25">
      <c r="A4" s="212" t="s">
        <v>166</v>
      </c>
      <c r="B4" s="212"/>
      <c r="C4" s="212"/>
      <c r="D4" s="212"/>
      <c r="E4" s="212"/>
      <c r="F4" s="212"/>
      <c r="G4" s="212"/>
      <c r="H4" s="212"/>
      <c r="I4" s="212"/>
    </row>
    <row r="5" spans="1:10" ht="15" customHeight="1" x14ac:dyDescent="0.25">
      <c r="A5" s="197" t="s">
        <v>86</v>
      </c>
      <c r="B5" s="197"/>
      <c r="C5" s="197"/>
      <c r="D5" s="197"/>
      <c r="E5" s="16" t="s">
        <v>82</v>
      </c>
      <c r="F5" s="16" t="s">
        <v>87</v>
      </c>
      <c r="G5" s="16" t="s">
        <v>83</v>
      </c>
      <c r="H5" s="16" t="s">
        <v>84</v>
      </c>
      <c r="I5" s="16" t="s">
        <v>85</v>
      </c>
    </row>
    <row r="6" spans="1:10" ht="15" customHeight="1" x14ac:dyDescent="0.25">
      <c r="A6" s="15">
        <v>1</v>
      </c>
      <c r="B6" s="191" t="s">
        <v>94</v>
      </c>
      <c r="C6" s="192"/>
      <c r="D6" s="193"/>
      <c r="E6" s="24">
        <v>6</v>
      </c>
      <c r="F6" s="24">
        <v>9</v>
      </c>
      <c r="G6" s="24">
        <v>1</v>
      </c>
      <c r="H6" s="24">
        <v>1</v>
      </c>
      <c r="I6" s="25">
        <v>1</v>
      </c>
    </row>
    <row r="7" spans="1:10" ht="15" customHeight="1" x14ac:dyDescent="0.25">
      <c r="A7" s="15">
        <v>2</v>
      </c>
      <c r="B7" s="191" t="s">
        <v>88</v>
      </c>
      <c r="C7" s="192"/>
      <c r="D7" s="192"/>
      <c r="E7" s="19">
        <v>11.8</v>
      </c>
      <c r="F7" s="19">
        <v>10.5</v>
      </c>
      <c r="G7" s="19">
        <v>11.8</v>
      </c>
      <c r="H7" s="19">
        <v>11.7</v>
      </c>
      <c r="I7" s="148">
        <v>6.5</v>
      </c>
    </row>
    <row r="8" spans="1:10" ht="15" customHeight="1" x14ac:dyDescent="0.25">
      <c r="A8" s="15">
        <v>3</v>
      </c>
      <c r="B8" s="191" t="s">
        <v>104</v>
      </c>
      <c r="C8" s="192"/>
      <c r="D8" s="193"/>
      <c r="E8" s="166"/>
      <c r="F8" s="166"/>
      <c r="G8" s="166"/>
      <c r="H8" s="167"/>
      <c r="I8" s="167"/>
    </row>
    <row r="9" spans="1:10" ht="15" customHeight="1" x14ac:dyDescent="0.25">
      <c r="A9" s="15">
        <v>4</v>
      </c>
      <c r="B9" s="191" t="s">
        <v>93</v>
      </c>
      <c r="C9" s="192"/>
      <c r="D9" s="193"/>
      <c r="E9" s="158">
        <v>10650</v>
      </c>
      <c r="F9" s="158">
        <v>7600</v>
      </c>
      <c r="G9" s="19">
        <v>1070</v>
      </c>
      <c r="H9" s="19">
        <v>600</v>
      </c>
      <c r="I9" s="20">
        <v>330</v>
      </c>
      <c r="J9" s="146"/>
    </row>
    <row r="10" spans="1:10" ht="15" customHeight="1" x14ac:dyDescent="0.25">
      <c r="A10" s="15">
        <v>5</v>
      </c>
      <c r="B10" s="191" t="s">
        <v>105</v>
      </c>
      <c r="C10" s="192"/>
      <c r="D10" s="193"/>
      <c r="E10" s="19">
        <f>ROUND(E9/E6,0)</f>
        <v>1775</v>
      </c>
      <c r="F10" s="19">
        <f t="shared" ref="F10:I10" si="0">ROUND(F9/F6,0)</f>
        <v>844</v>
      </c>
      <c r="G10" s="19">
        <f t="shared" si="0"/>
        <v>1070</v>
      </c>
      <c r="H10" s="19">
        <f t="shared" si="0"/>
        <v>600</v>
      </c>
      <c r="I10" s="19">
        <f t="shared" si="0"/>
        <v>330</v>
      </c>
    </row>
    <row r="11" spans="1:10" ht="15" customHeight="1" x14ac:dyDescent="0.25">
      <c r="A11" s="15">
        <v>6</v>
      </c>
      <c r="B11" s="191" t="s">
        <v>165</v>
      </c>
      <c r="C11" s="192"/>
      <c r="D11" s="193"/>
      <c r="E11" s="19">
        <f>E10/E7</f>
        <v>150.42372881355931</v>
      </c>
      <c r="F11" s="19">
        <f t="shared" ref="F11:I11" si="1">F10/F7</f>
        <v>80.38095238095238</v>
      </c>
      <c r="G11" s="19">
        <f t="shared" si="1"/>
        <v>90.677966101694906</v>
      </c>
      <c r="H11" s="19">
        <f t="shared" si="1"/>
        <v>51.282051282051285</v>
      </c>
      <c r="I11" s="19">
        <f t="shared" si="1"/>
        <v>50.769230769230766</v>
      </c>
    </row>
    <row r="12" spans="1:10" ht="15" customHeight="1" x14ac:dyDescent="0.25">
      <c r="A12" s="15">
        <v>7</v>
      </c>
      <c r="B12" s="191" t="s">
        <v>160</v>
      </c>
      <c r="C12" s="192"/>
      <c r="D12" s="193"/>
      <c r="E12" s="172">
        <v>4</v>
      </c>
      <c r="F12" s="172">
        <v>4</v>
      </c>
      <c r="G12" s="172">
        <v>4</v>
      </c>
      <c r="H12" s="173">
        <v>4</v>
      </c>
      <c r="I12" s="173">
        <v>4</v>
      </c>
    </row>
    <row r="13" spans="1:10" ht="15" customHeight="1" x14ac:dyDescent="0.25">
      <c r="A13" s="15">
        <v>8</v>
      </c>
      <c r="B13" s="191" t="s">
        <v>161</v>
      </c>
      <c r="C13" s="192"/>
      <c r="D13" s="193"/>
      <c r="E13" s="174"/>
      <c r="F13" s="174">
        <f>IF(F6&gt;0,0,0)</f>
        <v>0</v>
      </c>
      <c r="G13" s="174"/>
      <c r="H13" s="174"/>
      <c r="I13" s="175"/>
    </row>
    <row r="14" spans="1:10" ht="15" customHeight="1" x14ac:dyDescent="0.25">
      <c r="A14" s="15">
        <v>9</v>
      </c>
      <c r="B14" s="191" t="s">
        <v>162</v>
      </c>
      <c r="C14" s="192"/>
      <c r="D14" s="193"/>
      <c r="E14" s="19">
        <v>2</v>
      </c>
      <c r="F14" s="19">
        <v>2</v>
      </c>
      <c r="G14" s="19">
        <v>2</v>
      </c>
      <c r="H14" s="19">
        <v>2</v>
      </c>
      <c r="I14" s="20">
        <v>2</v>
      </c>
    </row>
    <row r="15" spans="1:10" ht="15" customHeight="1" x14ac:dyDescent="0.25">
      <c r="A15" s="15">
        <v>10</v>
      </c>
      <c r="B15" s="191" t="s">
        <v>163</v>
      </c>
      <c r="C15" s="192"/>
      <c r="D15" s="193"/>
      <c r="E15" s="174"/>
      <c r="F15" s="174">
        <f>IF(F6&gt;0,0,0)</f>
        <v>0</v>
      </c>
      <c r="G15" s="174"/>
      <c r="H15" s="174"/>
      <c r="I15" s="174"/>
    </row>
    <row r="16" spans="1:10" ht="15" customHeight="1" x14ac:dyDescent="0.25">
      <c r="A16" s="15">
        <v>11</v>
      </c>
      <c r="B16" s="191" t="s">
        <v>164</v>
      </c>
      <c r="C16" s="192"/>
      <c r="D16" s="193"/>
      <c r="E16" s="174"/>
      <c r="F16" s="176">
        <f>IF(F6&gt;0,0,0)</f>
        <v>0</v>
      </c>
      <c r="G16" s="174"/>
      <c r="H16" s="174"/>
      <c r="I16" s="174"/>
    </row>
    <row r="17" spans="1:10" ht="15" customHeight="1" x14ac:dyDescent="0.25">
      <c r="A17" s="30"/>
      <c r="B17" s="27"/>
      <c r="C17" s="27"/>
      <c r="D17" s="149"/>
      <c r="E17" s="28"/>
      <c r="F17" s="28"/>
      <c r="G17" s="28"/>
      <c r="H17" s="28"/>
      <c r="I17" s="28"/>
      <c r="J17" s="146"/>
    </row>
    <row r="18" spans="1:10" ht="15" customHeight="1" x14ac:dyDescent="0.25">
      <c r="A18" s="196"/>
      <c r="B18" s="196"/>
      <c r="C18" s="196"/>
      <c r="D18" s="196"/>
      <c r="E18" s="196"/>
      <c r="F18" s="196"/>
      <c r="G18" s="196"/>
      <c r="H18" s="196"/>
      <c r="I18" s="196"/>
    </row>
    <row r="19" spans="1:10" ht="15" customHeight="1" x14ac:dyDescent="0.25">
      <c r="A19" s="197" t="s">
        <v>86</v>
      </c>
      <c r="B19" s="197"/>
      <c r="C19" s="197"/>
      <c r="D19" s="197"/>
      <c r="E19" s="16" t="s">
        <v>82</v>
      </c>
      <c r="F19" s="16" t="s">
        <v>87</v>
      </c>
      <c r="G19" s="16" t="s">
        <v>83</v>
      </c>
      <c r="H19" s="16" t="s">
        <v>84</v>
      </c>
      <c r="I19" s="82" t="s">
        <v>85</v>
      </c>
    </row>
    <row r="20" spans="1:10" ht="15" customHeight="1" x14ac:dyDescent="0.25">
      <c r="A20" s="197" t="s">
        <v>109</v>
      </c>
      <c r="B20" s="197"/>
      <c r="C20" s="197"/>
      <c r="D20" s="16" t="s">
        <v>15</v>
      </c>
      <c r="E20" s="16" t="s">
        <v>0</v>
      </c>
      <c r="F20" s="16" t="s">
        <v>0</v>
      </c>
      <c r="G20" s="16" t="s">
        <v>0</v>
      </c>
      <c r="H20" s="16" t="s">
        <v>0</v>
      </c>
      <c r="I20" s="82" t="s">
        <v>0</v>
      </c>
    </row>
    <row r="21" spans="1:10" ht="15" customHeight="1" x14ac:dyDescent="0.25">
      <c r="A21" s="15">
        <v>1</v>
      </c>
      <c r="B21" s="222" t="s">
        <v>112</v>
      </c>
      <c r="C21" s="223"/>
      <c r="D21" s="165">
        <v>0.2</v>
      </c>
      <c r="E21" s="17">
        <f>E$16*$D$21/12</f>
        <v>0</v>
      </c>
      <c r="F21" s="17">
        <f>F$16*$D$21/12</f>
        <v>0</v>
      </c>
      <c r="G21" s="17">
        <f>G$16*$D$21/12</f>
        <v>0</v>
      </c>
      <c r="H21" s="17">
        <f>H$16*$D$21/12</f>
        <v>0</v>
      </c>
      <c r="I21" s="138">
        <f>I$16*$D$21/12</f>
        <v>0</v>
      </c>
    </row>
    <row r="22" spans="1:10" ht="15" customHeight="1" x14ac:dyDescent="0.25">
      <c r="A22" s="15">
        <v>2</v>
      </c>
      <c r="B22" s="191" t="s">
        <v>106</v>
      </c>
      <c r="C22" s="193"/>
      <c r="D22" s="153" t="s">
        <v>35</v>
      </c>
      <c r="E22" s="168"/>
      <c r="F22" s="168"/>
      <c r="G22" s="168"/>
      <c r="H22" s="168"/>
      <c r="I22" s="177"/>
    </row>
    <row r="23" spans="1:10" ht="15" customHeight="1" x14ac:dyDescent="0.25">
      <c r="A23" s="15">
        <v>3</v>
      </c>
      <c r="B23" s="191" t="s">
        <v>108</v>
      </c>
      <c r="C23" s="193"/>
      <c r="D23" s="169"/>
      <c r="E23" s="17">
        <f>E$16*$D$23/12</f>
        <v>0</v>
      </c>
      <c r="F23" s="17">
        <f>F$16*$D$23/12</f>
        <v>0</v>
      </c>
      <c r="G23" s="17">
        <f>G$16*$D$23/12</f>
        <v>0</v>
      </c>
      <c r="H23" s="17">
        <f>H$16*$D$23/12</f>
        <v>0</v>
      </c>
      <c r="I23" s="138">
        <f>I$16*$D$23/12</f>
        <v>0</v>
      </c>
    </row>
    <row r="24" spans="1:10" ht="15" customHeight="1" x14ac:dyDescent="0.25">
      <c r="A24" s="15">
        <v>4</v>
      </c>
      <c r="B24" s="191" t="s">
        <v>103</v>
      </c>
      <c r="C24" s="193"/>
      <c r="D24" s="153" t="s">
        <v>35</v>
      </c>
      <c r="E24" s="168"/>
      <c r="F24" s="168"/>
      <c r="G24" s="168"/>
      <c r="H24" s="168"/>
      <c r="I24" s="177"/>
    </row>
    <row r="25" spans="1:10" ht="15" customHeight="1" x14ac:dyDescent="0.25">
      <c r="A25" s="15">
        <v>5</v>
      </c>
      <c r="B25" s="191" t="s">
        <v>107</v>
      </c>
      <c r="C25" s="193"/>
      <c r="D25" s="169"/>
      <c r="E25" s="17">
        <f>(E$16*$D$25)/12</f>
        <v>0</v>
      </c>
      <c r="F25" s="17">
        <f>(F$16*$D$25)/12</f>
        <v>0</v>
      </c>
      <c r="G25" s="17">
        <f>(G$16*$D$25)/12</f>
        <v>0</v>
      </c>
      <c r="H25" s="17">
        <f>(H$16*$D$25)/12</f>
        <v>0</v>
      </c>
      <c r="I25" s="138">
        <f>(I$16*$D$25)/12</f>
        <v>0</v>
      </c>
    </row>
    <row r="26" spans="1:10" ht="15" customHeight="1" x14ac:dyDescent="0.25">
      <c r="A26" s="194" t="s">
        <v>23</v>
      </c>
      <c r="B26" s="195"/>
      <c r="C26" s="195"/>
      <c r="D26" s="195"/>
      <c r="E26" s="18">
        <f>SUM(E21:E25)</f>
        <v>0</v>
      </c>
      <c r="F26" s="18">
        <f>SUM(F21:F25)</f>
        <v>0</v>
      </c>
      <c r="G26" s="18">
        <f>SUM(G21:G25)</f>
        <v>0</v>
      </c>
      <c r="H26" s="18">
        <f>SUM(H21:H25)</f>
        <v>0</v>
      </c>
      <c r="I26" s="18">
        <f>SUM(I21:I25)</f>
        <v>0</v>
      </c>
    </row>
    <row r="27" spans="1:10" ht="15" customHeight="1" x14ac:dyDescent="0.25">
      <c r="A27" s="21"/>
      <c r="B27" s="21"/>
      <c r="C27" s="21"/>
      <c r="D27" s="21"/>
      <c r="E27" s="21"/>
      <c r="F27" s="21"/>
      <c r="G27" s="21"/>
      <c r="H27" s="21"/>
      <c r="I27" s="22"/>
    </row>
    <row r="28" spans="1:10" ht="15" customHeight="1" x14ac:dyDescent="0.25">
      <c r="A28" s="196" t="s">
        <v>167</v>
      </c>
      <c r="B28" s="196"/>
      <c r="C28" s="196"/>
      <c r="D28" s="196"/>
      <c r="E28" s="196"/>
      <c r="F28" s="196"/>
      <c r="G28" s="196"/>
      <c r="H28" s="196"/>
      <c r="I28" s="196"/>
    </row>
    <row r="29" spans="1:10" ht="15" customHeight="1" x14ac:dyDescent="0.25">
      <c r="A29" s="197" t="s">
        <v>86</v>
      </c>
      <c r="B29" s="197"/>
      <c r="C29" s="197"/>
      <c r="D29" s="197"/>
      <c r="E29" s="16" t="s">
        <v>82</v>
      </c>
      <c r="F29" s="16" t="s">
        <v>87</v>
      </c>
      <c r="G29" s="16" t="s">
        <v>83</v>
      </c>
      <c r="H29" s="16" t="s">
        <v>84</v>
      </c>
      <c r="I29" s="16" t="s">
        <v>85</v>
      </c>
    </row>
    <row r="30" spans="1:10" ht="15" customHeight="1" x14ac:dyDescent="0.25">
      <c r="A30" s="15">
        <v>1</v>
      </c>
      <c r="B30" s="198" t="s">
        <v>92</v>
      </c>
      <c r="C30" s="198"/>
      <c r="D30" s="198"/>
      <c r="E30" s="19">
        <f>(E15*E14)/12</f>
        <v>0</v>
      </c>
      <c r="F30" s="19">
        <f>(F15*F14)/12</f>
        <v>0</v>
      </c>
      <c r="G30" s="19">
        <f>(G15*G14)/12</f>
        <v>0</v>
      </c>
      <c r="H30" s="19">
        <f>(H15*H14)/12</f>
        <v>0</v>
      </c>
      <c r="I30" s="19">
        <f>(I15*I14)/12</f>
        <v>0</v>
      </c>
    </row>
    <row r="31" spans="1:10" ht="15" customHeight="1" x14ac:dyDescent="0.25">
      <c r="A31" s="15">
        <v>2</v>
      </c>
      <c r="B31" s="198" t="s">
        <v>91</v>
      </c>
      <c r="C31" s="198"/>
      <c r="D31" s="198"/>
      <c r="E31" s="19">
        <f>E13*E12</f>
        <v>0</v>
      </c>
      <c r="F31" s="19">
        <f>F13*F12</f>
        <v>0</v>
      </c>
      <c r="G31" s="19">
        <f>G13*G12</f>
        <v>0</v>
      </c>
      <c r="H31" s="19">
        <f>H13*H12</f>
        <v>0</v>
      </c>
      <c r="I31" s="19">
        <f>I13*I12</f>
        <v>0</v>
      </c>
    </row>
    <row r="32" spans="1:10" ht="15" customHeight="1" x14ac:dyDescent="0.25">
      <c r="A32" s="15">
        <v>3</v>
      </c>
      <c r="B32" s="198" t="s">
        <v>95</v>
      </c>
      <c r="C32" s="198"/>
      <c r="D32" s="198"/>
      <c r="E32" s="19">
        <f>E11*E8</f>
        <v>0</v>
      </c>
      <c r="F32" s="19">
        <f>F11*F8</f>
        <v>0</v>
      </c>
      <c r="G32" s="19">
        <f>G11*G8</f>
        <v>0</v>
      </c>
      <c r="H32" s="19">
        <f>H11*H8</f>
        <v>0</v>
      </c>
      <c r="I32" s="19">
        <f>I11*I8</f>
        <v>0</v>
      </c>
    </row>
    <row r="33" spans="1:9" ht="15" customHeight="1" x14ac:dyDescent="0.25">
      <c r="A33" s="199" t="s">
        <v>23</v>
      </c>
      <c r="B33" s="199"/>
      <c r="C33" s="199"/>
      <c r="D33" s="199"/>
      <c r="E33" s="29">
        <f>SUM(E30:E32)</f>
        <v>0</v>
      </c>
      <c r="F33" s="29">
        <f>SUM(F30:F32)</f>
        <v>0</v>
      </c>
      <c r="G33" s="29">
        <f>SUM(G30:G32)</f>
        <v>0</v>
      </c>
      <c r="H33" s="29">
        <f>SUM(H30:H32)</f>
        <v>0</v>
      </c>
      <c r="I33" s="29">
        <f>SUM(I30:I32)</f>
        <v>0</v>
      </c>
    </row>
    <row r="34" spans="1:9" ht="15" customHeight="1" x14ac:dyDescent="0.25">
      <c r="A34" s="21"/>
      <c r="B34" s="21"/>
      <c r="C34" s="21"/>
      <c r="D34" s="21"/>
      <c r="E34" s="141"/>
      <c r="F34" s="141"/>
      <c r="G34" s="141"/>
      <c r="H34" s="141"/>
      <c r="I34" s="141"/>
    </row>
    <row r="35" spans="1:9" ht="15" customHeight="1" x14ac:dyDescent="0.25">
      <c r="A35" s="207" t="s">
        <v>168</v>
      </c>
      <c r="B35" s="208"/>
      <c r="C35" s="208"/>
      <c r="D35" s="208"/>
      <c r="E35" s="209"/>
      <c r="F35" s="209"/>
      <c r="G35" s="209"/>
      <c r="H35" s="209"/>
      <c r="I35" s="210"/>
    </row>
    <row r="36" spans="1:9" ht="15" customHeight="1" x14ac:dyDescent="0.25">
      <c r="A36" s="197" t="s">
        <v>86</v>
      </c>
      <c r="B36" s="197"/>
      <c r="C36" s="197"/>
      <c r="D36" s="197"/>
      <c r="E36" s="152" t="s">
        <v>82</v>
      </c>
      <c r="F36" s="152" t="s">
        <v>87</v>
      </c>
      <c r="G36" s="152" t="s">
        <v>83</v>
      </c>
      <c r="H36" s="152" t="s">
        <v>84</v>
      </c>
      <c r="I36" s="152" t="s">
        <v>85</v>
      </c>
    </row>
    <row r="37" spans="1:9" ht="15" customHeight="1" x14ac:dyDescent="0.25">
      <c r="A37" s="213" t="s">
        <v>90</v>
      </c>
      <c r="B37" s="213"/>
      <c r="C37" s="213"/>
      <c r="D37" s="88" t="s">
        <v>15</v>
      </c>
      <c r="E37" s="43" t="s">
        <v>0</v>
      </c>
      <c r="F37" s="43" t="s">
        <v>0</v>
      </c>
      <c r="G37" s="43" t="s">
        <v>0</v>
      </c>
      <c r="H37" s="43" t="s">
        <v>0</v>
      </c>
      <c r="I37" s="43" t="s">
        <v>0</v>
      </c>
    </row>
    <row r="38" spans="1:9" ht="15" customHeight="1" x14ac:dyDescent="0.25">
      <c r="A38" s="155" t="s">
        <v>1</v>
      </c>
      <c r="B38" s="206" t="s">
        <v>141</v>
      </c>
      <c r="C38" s="206"/>
      <c r="D38" s="170"/>
      <c r="E38" s="106">
        <f>$D38*(SUM($E$33,$E$26))</f>
        <v>0</v>
      </c>
      <c r="F38" s="106">
        <f>$D38*(SUM(F33,F26))</f>
        <v>0</v>
      </c>
      <c r="G38" s="106">
        <f>$D38*(SUM(G33,G26))</f>
        <v>0</v>
      </c>
      <c r="H38" s="106">
        <f>$D38*(SUM(H33,H26))</f>
        <v>0</v>
      </c>
      <c r="I38" s="106">
        <f>$D38*(SUM(I33,I26))</f>
        <v>0</v>
      </c>
    </row>
    <row r="39" spans="1:9" ht="15" customHeight="1" x14ac:dyDescent="0.25">
      <c r="A39" s="155" t="s">
        <v>3</v>
      </c>
      <c r="B39" s="206" t="s">
        <v>142</v>
      </c>
      <c r="C39" s="206"/>
      <c r="D39" s="170"/>
      <c r="E39" s="164">
        <f>$D39*(SUM(E$33,E$26,E38))</f>
        <v>0</v>
      </c>
      <c r="F39" s="164">
        <f t="shared" ref="F39:I39" si="2">$D39*(SUM(F$33,F$26,F38))</f>
        <v>0</v>
      </c>
      <c r="G39" s="164">
        <f t="shared" si="2"/>
        <v>0</v>
      </c>
      <c r="H39" s="164">
        <f t="shared" si="2"/>
        <v>0</v>
      </c>
      <c r="I39" s="164">
        <f t="shared" si="2"/>
        <v>0</v>
      </c>
    </row>
    <row r="40" spans="1:9" ht="15" customHeight="1" x14ac:dyDescent="0.25">
      <c r="A40" s="88" t="s">
        <v>4</v>
      </c>
      <c r="B40" s="217" t="s">
        <v>89</v>
      </c>
      <c r="C40" s="217"/>
      <c r="D40" s="171" t="s">
        <v>35</v>
      </c>
      <c r="E40" s="89" t="s">
        <v>35</v>
      </c>
      <c r="F40" s="89" t="s">
        <v>35</v>
      </c>
      <c r="G40" s="89" t="s">
        <v>35</v>
      </c>
      <c r="H40" s="89" t="s">
        <v>35</v>
      </c>
      <c r="I40" s="89" t="s">
        <v>35</v>
      </c>
    </row>
    <row r="41" spans="1:9" ht="15" customHeight="1" x14ac:dyDescent="0.25">
      <c r="A41" s="155" t="s">
        <v>36</v>
      </c>
      <c r="B41" s="206" t="s">
        <v>37</v>
      </c>
      <c r="C41" s="206"/>
      <c r="D41" s="170"/>
      <c r="E41" s="106">
        <f>$D$41*E$53</f>
        <v>0</v>
      </c>
      <c r="F41" s="106">
        <f t="shared" ref="F41:I41" si="3">$D$41*F$53</f>
        <v>0</v>
      </c>
      <c r="G41" s="106">
        <f t="shared" si="3"/>
        <v>0</v>
      </c>
      <c r="H41" s="106">
        <f t="shared" si="3"/>
        <v>0</v>
      </c>
      <c r="I41" s="106">
        <f t="shared" si="3"/>
        <v>0</v>
      </c>
    </row>
    <row r="42" spans="1:9" ht="15" customHeight="1" x14ac:dyDescent="0.25">
      <c r="A42" s="155" t="s">
        <v>38</v>
      </c>
      <c r="B42" s="206" t="s">
        <v>39</v>
      </c>
      <c r="C42" s="206"/>
      <c r="D42" s="170"/>
      <c r="E42" s="106">
        <f>$D$42*E$53</f>
        <v>0</v>
      </c>
      <c r="F42" s="106">
        <f t="shared" ref="F42:I42" si="4">$D$42*F$53</f>
        <v>0</v>
      </c>
      <c r="G42" s="106">
        <f t="shared" si="4"/>
        <v>0</v>
      </c>
      <c r="H42" s="106">
        <f t="shared" si="4"/>
        <v>0</v>
      </c>
      <c r="I42" s="106">
        <f t="shared" si="4"/>
        <v>0</v>
      </c>
    </row>
    <row r="43" spans="1:9" ht="15" customHeight="1" x14ac:dyDescent="0.25">
      <c r="A43" s="155" t="s">
        <v>40</v>
      </c>
      <c r="B43" s="206" t="s">
        <v>41</v>
      </c>
      <c r="C43" s="206"/>
      <c r="D43" s="170"/>
      <c r="E43" s="106">
        <f>$D$43*E$53</f>
        <v>0</v>
      </c>
      <c r="F43" s="106">
        <f t="shared" ref="F43:I43" si="5">$D$43*F$53</f>
        <v>0</v>
      </c>
      <c r="G43" s="106">
        <f t="shared" si="5"/>
        <v>0</v>
      </c>
      <c r="H43" s="106">
        <f t="shared" si="5"/>
        <v>0</v>
      </c>
      <c r="I43" s="106">
        <f t="shared" si="5"/>
        <v>0</v>
      </c>
    </row>
    <row r="44" spans="1:9" ht="15" customHeight="1" x14ac:dyDescent="0.25">
      <c r="A44" s="218" t="s">
        <v>42</v>
      </c>
      <c r="B44" s="218"/>
      <c r="C44" s="218"/>
      <c r="D44" s="86">
        <f>SUM(D41:D43)</f>
        <v>0</v>
      </c>
      <c r="E44" s="143">
        <f>$D$44*E$53</f>
        <v>0</v>
      </c>
      <c r="F44" s="143">
        <f t="shared" ref="F44:I44" si="6">$D$44*F$53</f>
        <v>0</v>
      </c>
      <c r="G44" s="143">
        <f t="shared" si="6"/>
        <v>0</v>
      </c>
      <c r="H44" s="143">
        <f t="shared" si="6"/>
        <v>0</v>
      </c>
      <c r="I44" s="143">
        <f t="shared" si="6"/>
        <v>0</v>
      </c>
    </row>
    <row r="45" spans="1:9" ht="15" customHeight="1" x14ac:dyDescent="0.25">
      <c r="A45" s="218" t="s">
        <v>23</v>
      </c>
      <c r="B45" s="218"/>
      <c r="C45" s="218"/>
      <c r="D45" s="87">
        <f>D44+D38+D39</f>
        <v>0</v>
      </c>
      <c r="E45" s="156">
        <f>SUM(E38:E39,E44)</f>
        <v>0</v>
      </c>
      <c r="F45" s="156">
        <f>SUM(F38:F39,F44)</f>
        <v>0</v>
      </c>
      <c r="G45" s="156">
        <f>SUM(G38:G39,G44)</f>
        <v>0</v>
      </c>
      <c r="H45" s="156">
        <f>SUM(H38:H39,H44)</f>
        <v>0</v>
      </c>
      <c r="I45" s="156">
        <f>SUM(I38:I39,I44)</f>
        <v>0</v>
      </c>
    </row>
    <row r="46" spans="1:9" ht="15" customHeight="1" x14ac:dyDescent="0.25">
      <c r="A46" s="139"/>
      <c r="B46" s="139"/>
      <c r="C46" s="139"/>
      <c r="D46" s="139"/>
      <c r="E46" s="139"/>
      <c r="F46" s="139"/>
      <c r="G46" s="139"/>
      <c r="H46" s="139"/>
      <c r="I46" s="140"/>
    </row>
    <row r="47" spans="1:9" ht="15" customHeight="1" x14ac:dyDescent="0.25">
      <c r="A47" s="196" t="s">
        <v>110</v>
      </c>
      <c r="B47" s="196"/>
      <c r="C47" s="196"/>
      <c r="D47" s="196"/>
      <c r="E47" s="196"/>
      <c r="F47" s="196"/>
      <c r="G47" s="196"/>
      <c r="H47" s="196"/>
      <c r="I47" s="196"/>
    </row>
    <row r="48" spans="1:9" ht="15" customHeight="1" x14ac:dyDescent="0.25">
      <c r="A48" s="197" t="s">
        <v>86</v>
      </c>
      <c r="B48" s="197"/>
      <c r="C48" s="197"/>
      <c r="D48" s="197"/>
      <c r="E48" s="16" t="s">
        <v>82</v>
      </c>
      <c r="F48" s="16" t="s">
        <v>87</v>
      </c>
      <c r="G48" s="16" t="s">
        <v>83</v>
      </c>
      <c r="H48" s="16" t="s">
        <v>84</v>
      </c>
      <c r="I48" s="16" t="s">
        <v>85</v>
      </c>
    </row>
    <row r="49" spans="1:9" ht="15" customHeight="1" x14ac:dyDescent="0.25">
      <c r="A49" s="15" t="s">
        <v>1</v>
      </c>
      <c r="B49" s="203" t="s">
        <v>178</v>
      </c>
      <c r="C49" s="204"/>
      <c r="D49" s="205"/>
      <c r="E49" s="26">
        <f>E26</f>
        <v>0</v>
      </c>
      <c r="F49" s="26">
        <f>F26</f>
        <v>0</v>
      </c>
      <c r="G49" s="26">
        <f>G26</f>
        <v>0</v>
      </c>
      <c r="H49" s="26">
        <f>H26</f>
        <v>0</v>
      </c>
      <c r="I49" s="26">
        <f>I26</f>
        <v>0</v>
      </c>
    </row>
    <row r="50" spans="1:9" ht="15" customHeight="1" x14ac:dyDescent="0.25">
      <c r="A50" s="15" t="s">
        <v>3</v>
      </c>
      <c r="B50" s="203" t="s">
        <v>180</v>
      </c>
      <c r="C50" s="204"/>
      <c r="D50" s="205"/>
      <c r="E50" s="26">
        <f>E33</f>
        <v>0</v>
      </c>
      <c r="F50" s="26">
        <f>F33</f>
        <v>0</v>
      </c>
      <c r="G50" s="26">
        <f>G33</f>
        <v>0</v>
      </c>
      <c r="H50" s="26">
        <f>H33</f>
        <v>0</v>
      </c>
      <c r="I50" s="26">
        <f>I33</f>
        <v>0</v>
      </c>
    </row>
    <row r="51" spans="1:9" ht="15" customHeight="1" x14ac:dyDescent="0.25">
      <c r="A51" s="219" t="s">
        <v>169</v>
      </c>
      <c r="B51" s="220"/>
      <c r="C51" s="220"/>
      <c r="D51" s="221"/>
      <c r="E51" s="142">
        <f>SUM(E49:E50)</f>
        <v>0</v>
      </c>
      <c r="F51" s="142">
        <f>SUM(F49:F50)</f>
        <v>0</v>
      </c>
      <c r="G51" s="142">
        <f>SUM(G49:G50)</f>
        <v>0</v>
      </c>
      <c r="H51" s="142">
        <f>SUM(H49:H50)</f>
        <v>0</v>
      </c>
      <c r="I51" s="142">
        <f>SUM(I49:I50)</f>
        <v>0</v>
      </c>
    </row>
    <row r="52" spans="1:9" ht="15" customHeight="1" x14ac:dyDescent="0.25">
      <c r="A52" s="15" t="s">
        <v>4</v>
      </c>
      <c r="B52" s="214" t="s">
        <v>179</v>
      </c>
      <c r="C52" s="215"/>
      <c r="D52" s="216"/>
      <c r="E52" s="26">
        <f>E45</f>
        <v>0</v>
      </c>
      <c r="F52" s="26">
        <f>F45</f>
        <v>0</v>
      </c>
      <c r="G52" s="26">
        <f>G45</f>
        <v>0</v>
      </c>
      <c r="H52" s="26">
        <f>H45</f>
        <v>0</v>
      </c>
      <c r="I52" s="26">
        <f>I45</f>
        <v>0</v>
      </c>
    </row>
    <row r="53" spans="1:9" ht="15" customHeight="1" x14ac:dyDescent="0.25">
      <c r="A53" s="200" t="s">
        <v>170</v>
      </c>
      <c r="B53" s="201"/>
      <c r="C53" s="201"/>
      <c r="D53" s="202"/>
      <c r="E53" s="142">
        <f>(SUM(E49:E50,E38:E39))/(1-$D$44)</f>
        <v>0</v>
      </c>
      <c r="F53" s="142">
        <f>(SUM(F49:F50,F38:F39))/(1-$D$44)</f>
        <v>0</v>
      </c>
      <c r="G53" s="142">
        <f>(SUM(G49:G50,G38:G39))/(1-$D$44)</f>
        <v>0</v>
      </c>
      <c r="H53" s="142">
        <f>(SUM(H49:H50,H38:H39))/(1-$D$44)</f>
        <v>0</v>
      </c>
      <c r="I53" s="142">
        <f>(SUM(I49:I50,I38:I39))/(1-$D$44)</f>
        <v>0</v>
      </c>
    </row>
    <row r="54" spans="1:9" ht="15" customHeight="1" x14ac:dyDescent="0.25">
      <c r="A54" s="203" t="s">
        <v>176</v>
      </c>
      <c r="B54" s="204"/>
      <c r="C54" s="204"/>
      <c r="D54" s="205"/>
      <c r="E54" s="26">
        <f>E53*E6</f>
        <v>0</v>
      </c>
      <c r="F54" s="26">
        <f>F53*F6</f>
        <v>0</v>
      </c>
      <c r="G54" s="26">
        <f>G53*G6</f>
        <v>0</v>
      </c>
      <c r="H54" s="26">
        <f>H53*H6</f>
        <v>0</v>
      </c>
      <c r="I54" s="26">
        <f>I53*I6</f>
        <v>0</v>
      </c>
    </row>
    <row r="55" spans="1:9" ht="15" customHeight="1" x14ac:dyDescent="0.25">
      <c r="A55" s="203" t="s">
        <v>177</v>
      </c>
      <c r="B55" s="204"/>
      <c r="C55" s="204"/>
      <c r="D55" s="205"/>
      <c r="E55" s="26">
        <f>E54*12</f>
        <v>0</v>
      </c>
      <c r="F55" s="26">
        <f>F54*12</f>
        <v>0</v>
      </c>
      <c r="G55" s="26">
        <f>G54*12</f>
        <v>0</v>
      </c>
      <c r="H55" s="26">
        <f>H54*12</f>
        <v>0</v>
      </c>
      <c r="I55" s="26">
        <f>I54*12</f>
        <v>0</v>
      </c>
    </row>
    <row r="56" spans="1:9" ht="15" customHeight="1" x14ac:dyDescent="0.25">
      <c r="A56" s="188" t="s">
        <v>148</v>
      </c>
      <c r="B56" s="188"/>
      <c r="C56" s="188"/>
      <c r="D56" s="188"/>
      <c r="E56" s="189">
        <f>IF(F6&gt;0,SUM(E55:I55),SUM(E55,G55,H55,I55))</f>
        <v>0</v>
      </c>
      <c r="F56" s="190"/>
      <c r="G56" s="190"/>
      <c r="H56" s="190"/>
      <c r="I56" s="190"/>
    </row>
    <row r="57" spans="1:9" ht="15" customHeight="1" x14ac:dyDescent="0.25">
      <c r="A57" s="187" t="s">
        <v>191</v>
      </c>
    </row>
    <row r="58" spans="1:9" ht="15" customHeight="1" x14ac:dyDescent="0.25">
      <c r="E58" s="144"/>
      <c r="F58" s="144"/>
      <c r="G58" s="144"/>
      <c r="H58" s="144"/>
      <c r="I58" s="144"/>
    </row>
  </sheetData>
  <mergeCells count="52">
    <mergeCell ref="B52:D52"/>
    <mergeCell ref="B40:C40"/>
    <mergeCell ref="B41:C41"/>
    <mergeCell ref="B42:C42"/>
    <mergeCell ref="B43:C43"/>
    <mergeCell ref="A44:C44"/>
    <mergeCell ref="A45:C45"/>
    <mergeCell ref="B49:D49"/>
    <mergeCell ref="B50:D50"/>
    <mergeCell ref="A51:D51"/>
    <mergeCell ref="A48:D48"/>
    <mergeCell ref="A19:D19"/>
    <mergeCell ref="A36:D36"/>
    <mergeCell ref="A37:C37"/>
    <mergeCell ref="B38:C38"/>
    <mergeCell ref="A1:I1"/>
    <mergeCell ref="A18:I18"/>
    <mergeCell ref="A20:C20"/>
    <mergeCell ref="B21:C21"/>
    <mergeCell ref="B22:C22"/>
    <mergeCell ref="B39:C39"/>
    <mergeCell ref="A35:I35"/>
    <mergeCell ref="A3:I3"/>
    <mergeCell ref="A5:D5"/>
    <mergeCell ref="B7:D7"/>
    <mergeCell ref="B8:D8"/>
    <mergeCell ref="B9:D9"/>
    <mergeCell ref="B11:D11"/>
    <mergeCell ref="B16:D16"/>
    <mergeCell ref="B15:D15"/>
    <mergeCell ref="B14:D14"/>
    <mergeCell ref="A4:I4"/>
    <mergeCell ref="B12:D12"/>
    <mergeCell ref="B6:D6"/>
    <mergeCell ref="B10:D10"/>
    <mergeCell ref="B23:C23"/>
    <mergeCell ref="A56:D56"/>
    <mergeCell ref="E56:I56"/>
    <mergeCell ref="B13:D13"/>
    <mergeCell ref="B24:C24"/>
    <mergeCell ref="B25:C25"/>
    <mergeCell ref="A26:D26"/>
    <mergeCell ref="A28:I28"/>
    <mergeCell ref="A29:D29"/>
    <mergeCell ref="B31:D31"/>
    <mergeCell ref="B32:D32"/>
    <mergeCell ref="A33:D33"/>
    <mergeCell ref="B30:D30"/>
    <mergeCell ref="A47:I47"/>
    <mergeCell ref="A53:D53"/>
    <mergeCell ref="A54:D54"/>
    <mergeCell ref="A55:D55"/>
  </mergeCells>
  <printOptions horizontalCentered="1"/>
  <pageMargins left="0.11811023622047245" right="0.11811023622047245" top="0.19685039370078741" bottom="0.19685039370078741" header="0.31496062992125984" footer="0.31496062992125984"/>
  <pageSetup paperSize="9" orientation="landscape" r:id="rId1"/>
  <ignoredErrors>
    <ignoredError sqref="D44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0"/>
  <sheetViews>
    <sheetView zoomScaleNormal="100" workbookViewId="0">
      <selection activeCell="F14" sqref="F14"/>
    </sheetView>
  </sheetViews>
  <sheetFormatPr defaultColWidth="25.7109375" defaultRowHeight="15" customHeight="1" x14ac:dyDescent="0.25"/>
  <cols>
    <col min="1" max="1" width="10.5703125" style="1" customWidth="1"/>
    <col min="2" max="2" width="68.85546875" style="1" customWidth="1"/>
    <col min="3" max="3" width="15.7109375" style="1" customWidth="1"/>
    <col min="4" max="5" width="20.7109375" style="1" customWidth="1"/>
    <col min="6" max="16384" width="25.7109375" style="1"/>
  </cols>
  <sheetData>
    <row r="1" spans="1:9" ht="15" customHeight="1" x14ac:dyDescent="0.25">
      <c r="A1" s="245" t="s">
        <v>185</v>
      </c>
      <c r="B1" s="245"/>
      <c r="C1" s="245"/>
      <c r="D1" s="245"/>
      <c r="E1" s="245"/>
      <c r="F1" s="49"/>
      <c r="G1" s="49"/>
      <c r="H1" s="49"/>
      <c r="I1" s="49"/>
    </row>
    <row r="2" spans="1:9" ht="6.75" customHeight="1" x14ac:dyDescent="0.25">
      <c r="A2" s="50"/>
      <c r="B2" s="50"/>
      <c r="C2" s="50"/>
      <c r="D2" s="50"/>
      <c r="E2" s="50"/>
      <c r="F2" s="49"/>
      <c r="G2" s="49"/>
      <c r="H2" s="49"/>
      <c r="I2" s="49"/>
    </row>
    <row r="3" spans="1:9" ht="15" customHeight="1" x14ac:dyDescent="0.25">
      <c r="A3" s="234" t="s">
        <v>111</v>
      </c>
      <c r="B3" s="235"/>
      <c r="C3" s="236"/>
      <c r="D3" s="52" t="s">
        <v>81</v>
      </c>
      <c r="E3" s="52" t="s">
        <v>43</v>
      </c>
    </row>
    <row r="4" spans="1:9" ht="15" customHeight="1" x14ac:dyDescent="0.25">
      <c r="A4" s="41">
        <v>1</v>
      </c>
      <c r="B4" s="41" t="s">
        <v>44</v>
      </c>
      <c r="C4" s="40" t="s">
        <v>15</v>
      </c>
      <c r="D4" s="53" t="s">
        <v>0</v>
      </c>
      <c r="E4" s="53" t="s">
        <v>0</v>
      </c>
      <c r="F4" s="6"/>
    </row>
    <row r="5" spans="1:9" ht="15" customHeight="1" x14ac:dyDescent="0.25">
      <c r="A5" s="2" t="s">
        <v>1</v>
      </c>
      <c r="B5" s="2" t="s">
        <v>2</v>
      </c>
      <c r="C5" s="31">
        <v>1</v>
      </c>
      <c r="D5" s="178"/>
      <c r="E5" s="178"/>
      <c r="F5" s="5"/>
    </row>
    <row r="6" spans="1:9" ht="15" customHeight="1" x14ac:dyDescent="0.25">
      <c r="A6" s="237" t="s">
        <v>11</v>
      </c>
      <c r="B6" s="238"/>
      <c r="C6" s="8"/>
      <c r="D6" s="33">
        <f>SUM(D5:D5)</f>
        <v>0</v>
      </c>
      <c r="E6" s="33">
        <f>SUM(E5:E5)</f>
        <v>0</v>
      </c>
      <c r="F6" s="9"/>
    </row>
    <row r="7" spans="1:9" ht="15" customHeight="1" x14ac:dyDescent="0.25">
      <c r="D7" s="54"/>
      <c r="E7" s="54"/>
    </row>
    <row r="8" spans="1:9" ht="15" customHeight="1" x14ac:dyDescent="0.25">
      <c r="A8" s="234" t="s">
        <v>111</v>
      </c>
      <c r="B8" s="235"/>
      <c r="C8" s="236"/>
      <c r="D8" s="52" t="s">
        <v>81</v>
      </c>
      <c r="E8" s="52" t="s">
        <v>43</v>
      </c>
    </row>
    <row r="9" spans="1:9" ht="15" customHeight="1" x14ac:dyDescent="0.25">
      <c r="A9" s="42">
        <v>2</v>
      </c>
      <c r="B9" s="42" t="s">
        <v>45</v>
      </c>
      <c r="C9" s="40" t="s">
        <v>113</v>
      </c>
      <c r="D9" s="43" t="s">
        <v>0</v>
      </c>
      <c r="E9" s="43" t="s">
        <v>0</v>
      </c>
      <c r="F9" s="9"/>
    </row>
    <row r="10" spans="1:9" ht="15" customHeight="1" x14ac:dyDescent="0.25">
      <c r="A10" s="2" t="s">
        <v>1</v>
      </c>
      <c r="B10" s="2" t="s">
        <v>115</v>
      </c>
      <c r="C10" s="13">
        <f>TRANSPORTE!B4</f>
        <v>0</v>
      </c>
      <c r="D10" s="38">
        <f>TRANSPORTE!D9</f>
        <v>0</v>
      </c>
      <c r="E10" s="38">
        <f>TRANSPORTE!D12</f>
        <v>0</v>
      </c>
      <c r="F10" s="5"/>
    </row>
    <row r="11" spans="1:9" ht="15" customHeight="1" x14ac:dyDescent="0.25">
      <c r="A11" s="2" t="s">
        <v>3</v>
      </c>
      <c r="B11" s="2" t="s">
        <v>114</v>
      </c>
      <c r="C11" s="179"/>
      <c r="D11" s="38">
        <f>$C$11*22</f>
        <v>0</v>
      </c>
      <c r="E11" s="38">
        <f>$C$11*22</f>
        <v>0</v>
      </c>
      <c r="F11" s="5"/>
    </row>
    <row r="12" spans="1:9" ht="15" customHeight="1" x14ac:dyDescent="0.25">
      <c r="A12" s="2" t="s">
        <v>4</v>
      </c>
      <c r="B12" s="2" t="s">
        <v>46</v>
      </c>
      <c r="C12" s="13"/>
      <c r="D12" s="180"/>
      <c r="E12" s="180"/>
      <c r="F12" s="5"/>
    </row>
    <row r="13" spans="1:9" ht="15" customHeight="1" x14ac:dyDescent="0.25">
      <c r="A13" s="2" t="s">
        <v>5</v>
      </c>
      <c r="B13" s="2" t="s">
        <v>47</v>
      </c>
      <c r="C13" s="13"/>
      <c r="D13" s="180"/>
      <c r="E13" s="180"/>
      <c r="F13" s="5"/>
    </row>
    <row r="14" spans="1:9" ht="15" customHeight="1" x14ac:dyDescent="0.25">
      <c r="A14" s="2" t="s">
        <v>6</v>
      </c>
      <c r="B14" s="2" t="s">
        <v>12</v>
      </c>
      <c r="C14" s="13"/>
      <c r="D14" s="180"/>
      <c r="E14" s="180"/>
      <c r="F14" s="5"/>
    </row>
    <row r="15" spans="1:9" ht="15" customHeight="1" x14ac:dyDescent="0.25">
      <c r="A15" s="2" t="s">
        <v>7</v>
      </c>
      <c r="B15" s="2" t="s">
        <v>48</v>
      </c>
      <c r="C15" s="13"/>
      <c r="D15" s="180"/>
      <c r="E15" s="180"/>
      <c r="F15" s="5"/>
    </row>
    <row r="16" spans="1:9" ht="15" customHeight="1" x14ac:dyDescent="0.25">
      <c r="A16" s="237" t="s">
        <v>23</v>
      </c>
      <c r="B16" s="238"/>
      <c r="C16" s="48"/>
      <c r="D16" s="33">
        <f>SUM(D10:D15)</f>
        <v>0</v>
      </c>
      <c r="E16" s="33">
        <f>SUM(E10:E15)</f>
        <v>0</v>
      </c>
      <c r="F16" s="9"/>
    </row>
    <row r="17" spans="1:6" ht="15" customHeight="1" x14ac:dyDescent="0.25">
      <c r="A17" s="5"/>
      <c r="B17" s="5"/>
      <c r="C17" s="5"/>
      <c r="D17" s="37"/>
      <c r="E17" s="37"/>
      <c r="F17" s="5"/>
    </row>
    <row r="18" spans="1:6" ht="15" customHeight="1" x14ac:dyDescent="0.25">
      <c r="A18" s="234" t="s">
        <v>111</v>
      </c>
      <c r="B18" s="235"/>
      <c r="C18" s="236"/>
      <c r="D18" s="52" t="s">
        <v>81</v>
      </c>
      <c r="E18" s="52" t="s">
        <v>43</v>
      </c>
      <c r="F18" s="5"/>
    </row>
    <row r="19" spans="1:6" ht="15" customHeight="1" x14ac:dyDescent="0.25">
      <c r="A19" s="42">
        <v>3</v>
      </c>
      <c r="B19" s="47" t="s">
        <v>49</v>
      </c>
      <c r="C19" s="44"/>
      <c r="D19" s="43" t="s">
        <v>0</v>
      </c>
      <c r="E19" s="43" t="s">
        <v>0</v>
      </c>
      <c r="F19" s="5"/>
    </row>
    <row r="20" spans="1:6" ht="15" customHeight="1" x14ac:dyDescent="0.25">
      <c r="A20" s="2" t="s">
        <v>1</v>
      </c>
      <c r="B20" s="183" t="s">
        <v>13</v>
      </c>
      <c r="C20" s="4"/>
      <c r="D20" s="34">
        <f>UNIFORME!F23</f>
        <v>0</v>
      </c>
      <c r="E20" s="35">
        <f>UNIFORME!F12</f>
        <v>0</v>
      </c>
      <c r="F20" s="5"/>
    </row>
    <row r="21" spans="1:6" ht="15" customHeight="1" x14ac:dyDescent="0.25">
      <c r="A21" s="2" t="s">
        <v>3</v>
      </c>
      <c r="B21" s="3" t="s">
        <v>116</v>
      </c>
      <c r="C21" s="4"/>
      <c r="D21" s="184"/>
      <c r="E21" s="185"/>
      <c r="F21" s="5"/>
    </row>
    <row r="22" spans="1:6" ht="15" customHeight="1" x14ac:dyDescent="0.25">
      <c r="A22" s="2" t="s">
        <v>4</v>
      </c>
      <c r="B22" s="3" t="s">
        <v>48</v>
      </c>
      <c r="C22" s="4"/>
      <c r="D22" s="184"/>
      <c r="E22" s="185"/>
      <c r="F22" s="5"/>
    </row>
    <row r="23" spans="1:6" ht="15" customHeight="1" x14ac:dyDescent="0.25">
      <c r="A23" s="237" t="s">
        <v>23</v>
      </c>
      <c r="B23" s="238"/>
      <c r="C23" s="246"/>
      <c r="D23" s="36">
        <f>SUM(D20:D22)</f>
        <v>0</v>
      </c>
      <c r="E23" s="36">
        <f>SUM(E20:E22)</f>
        <v>0</v>
      </c>
      <c r="F23" s="5"/>
    </row>
    <row r="24" spans="1:6" ht="15" customHeight="1" x14ac:dyDescent="0.25">
      <c r="A24" s="5"/>
      <c r="B24" s="5"/>
      <c r="C24" s="5"/>
      <c r="D24" s="37"/>
      <c r="E24" s="37"/>
      <c r="F24" s="5"/>
    </row>
    <row r="25" spans="1:6" ht="15" customHeight="1" x14ac:dyDescent="0.25">
      <c r="A25" s="234" t="s">
        <v>111</v>
      </c>
      <c r="B25" s="235"/>
      <c r="C25" s="236"/>
      <c r="D25" s="52" t="s">
        <v>81</v>
      </c>
      <c r="E25" s="52" t="s">
        <v>43</v>
      </c>
      <c r="F25" s="5"/>
    </row>
    <row r="26" spans="1:6" ht="15" customHeight="1" x14ac:dyDescent="0.25">
      <c r="A26" s="42" t="s">
        <v>14</v>
      </c>
      <c r="B26" s="42" t="s">
        <v>50</v>
      </c>
      <c r="C26" s="42" t="s">
        <v>15</v>
      </c>
      <c r="D26" s="43" t="s">
        <v>0</v>
      </c>
      <c r="E26" s="43" t="s">
        <v>0</v>
      </c>
    </row>
    <row r="27" spans="1:6" ht="15" customHeight="1" x14ac:dyDescent="0.25">
      <c r="A27" s="2" t="s">
        <v>1</v>
      </c>
      <c r="B27" s="2" t="s">
        <v>16</v>
      </c>
      <c r="C27" s="186"/>
      <c r="D27" s="38">
        <f>C27*$D$6</f>
        <v>0</v>
      </c>
      <c r="E27" s="38">
        <f>C27*$E$6</f>
        <v>0</v>
      </c>
    </row>
    <row r="28" spans="1:6" ht="15" customHeight="1" x14ac:dyDescent="0.25">
      <c r="A28" s="2" t="s">
        <v>3</v>
      </c>
      <c r="B28" s="2" t="s">
        <v>17</v>
      </c>
      <c r="C28" s="186"/>
      <c r="D28" s="38">
        <f t="shared" ref="D28:D34" si="0">C28*$D$6</f>
        <v>0</v>
      </c>
      <c r="E28" s="38">
        <f t="shared" ref="E28:E34" si="1">C28*$E$6</f>
        <v>0</v>
      </c>
    </row>
    <row r="29" spans="1:6" ht="15" customHeight="1" x14ac:dyDescent="0.25">
      <c r="A29" s="2" t="s">
        <v>4</v>
      </c>
      <c r="B29" s="2" t="s">
        <v>18</v>
      </c>
      <c r="C29" s="186"/>
      <c r="D29" s="38">
        <f t="shared" si="0"/>
        <v>0</v>
      </c>
      <c r="E29" s="38">
        <f t="shared" si="1"/>
        <v>0</v>
      </c>
    </row>
    <row r="30" spans="1:6" ht="15" customHeight="1" x14ac:dyDescent="0.25">
      <c r="A30" s="2" t="s">
        <v>5</v>
      </c>
      <c r="B30" s="2" t="s">
        <v>19</v>
      </c>
      <c r="C30" s="186"/>
      <c r="D30" s="38">
        <f t="shared" si="0"/>
        <v>0</v>
      </c>
      <c r="E30" s="38">
        <f t="shared" si="1"/>
        <v>0</v>
      </c>
    </row>
    <row r="31" spans="1:6" ht="15" customHeight="1" x14ac:dyDescent="0.25">
      <c r="A31" s="2" t="s">
        <v>6</v>
      </c>
      <c r="B31" s="2" t="s">
        <v>20</v>
      </c>
      <c r="C31" s="186"/>
      <c r="D31" s="38">
        <f t="shared" si="0"/>
        <v>0</v>
      </c>
      <c r="E31" s="38">
        <f t="shared" si="1"/>
        <v>0</v>
      </c>
    </row>
    <row r="32" spans="1:6" ht="15" customHeight="1" x14ac:dyDescent="0.25">
      <c r="A32" s="2" t="s">
        <v>7</v>
      </c>
      <c r="B32" s="2" t="s">
        <v>21</v>
      </c>
      <c r="C32" s="186"/>
      <c r="D32" s="38">
        <f t="shared" si="0"/>
        <v>0</v>
      </c>
      <c r="E32" s="38">
        <f t="shared" si="1"/>
        <v>0</v>
      </c>
    </row>
    <row r="33" spans="1:5" ht="15" hidden="1" customHeight="1" x14ac:dyDescent="0.25">
      <c r="A33" s="2" t="s">
        <v>8</v>
      </c>
      <c r="B33" s="2" t="s">
        <v>51</v>
      </c>
      <c r="C33" s="186"/>
      <c r="D33" s="38">
        <f t="shared" si="0"/>
        <v>0</v>
      </c>
      <c r="E33" s="38">
        <f t="shared" si="1"/>
        <v>0</v>
      </c>
    </row>
    <row r="34" spans="1:5" ht="15" customHeight="1" x14ac:dyDescent="0.25">
      <c r="A34" s="2" t="s">
        <v>9</v>
      </c>
      <c r="B34" s="2" t="s">
        <v>22</v>
      </c>
      <c r="C34" s="186"/>
      <c r="D34" s="38">
        <f t="shared" si="0"/>
        <v>0</v>
      </c>
      <c r="E34" s="38">
        <f t="shared" si="1"/>
        <v>0</v>
      </c>
    </row>
    <row r="35" spans="1:5" ht="15" customHeight="1" x14ac:dyDescent="0.25">
      <c r="A35" s="237" t="s">
        <v>23</v>
      </c>
      <c r="B35" s="238"/>
      <c r="C35" s="60">
        <f>SUM(C27:C34)</f>
        <v>0</v>
      </c>
      <c r="D35" s="36">
        <f>SUM(D27:D34)</f>
        <v>0</v>
      </c>
      <c r="E35" s="36">
        <f>SUM(E27:E34)</f>
        <v>0</v>
      </c>
    </row>
    <row r="36" spans="1:5" ht="15" customHeight="1" x14ac:dyDescent="0.25">
      <c r="A36" s="42" t="s">
        <v>24</v>
      </c>
      <c r="B36" s="42" t="s">
        <v>52</v>
      </c>
      <c r="C36" s="45" t="s">
        <v>15</v>
      </c>
      <c r="D36" s="43" t="s">
        <v>0</v>
      </c>
      <c r="E36" s="43" t="s">
        <v>0</v>
      </c>
    </row>
    <row r="37" spans="1:5" ht="15" customHeight="1" x14ac:dyDescent="0.25">
      <c r="A37" s="2" t="s">
        <v>1</v>
      </c>
      <c r="B37" s="2" t="s">
        <v>53</v>
      </c>
      <c r="C37" s="186"/>
      <c r="D37" s="38">
        <f>C37*$D$6</f>
        <v>0</v>
      </c>
      <c r="E37" s="38">
        <f>C37*$E$6</f>
        <v>0</v>
      </c>
    </row>
    <row r="38" spans="1:5" ht="15" customHeight="1" x14ac:dyDescent="0.25">
      <c r="A38" s="237" t="s">
        <v>25</v>
      </c>
      <c r="B38" s="246"/>
      <c r="C38" s="11">
        <f>C37</f>
        <v>0</v>
      </c>
      <c r="D38" s="33">
        <f>SUM(D37)</f>
        <v>0</v>
      </c>
      <c r="E38" s="33">
        <f>SUM(E37)</f>
        <v>0</v>
      </c>
    </row>
    <row r="39" spans="1:5" ht="15" customHeight="1" x14ac:dyDescent="0.25">
      <c r="A39" s="2" t="s">
        <v>4</v>
      </c>
      <c r="B39" s="12" t="s">
        <v>54</v>
      </c>
      <c r="C39" s="7">
        <f>C35*C38</f>
        <v>0</v>
      </c>
      <c r="D39" s="38">
        <f>D38*$C$35</f>
        <v>0</v>
      </c>
      <c r="E39" s="38">
        <f>E38*$C$35</f>
        <v>0</v>
      </c>
    </row>
    <row r="40" spans="1:5" ht="15" customHeight="1" x14ac:dyDescent="0.25">
      <c r="A40" s="237" t="s">
        <v>23</v>
      </c>
      <c r="B40" s="246"/>
      <c r="C40" s="61">
        <f>SUM(C39,C37)</f>
        <v>0</v>
      </c>
      <c r="D40" s="33">
        <f>SUM(D38:D39)</f>
        <v>0</v>
      </c>
      <c r="E40" s="33">
        <f>SUM(E38:E39)</f>
        <v>0</v>
      </c>
    </row>
    <row r="41" spans="1:5" ht="15" customHeight="1" x14ac:dyDescent="0.25">
      <c r="A41" s="42" t="s">
        <v>26</v>
      </c>
      <c r="B41" s="42" t="s">
        <v>27</v>
      </c>
      <c r="C41" s="46" t="s">
        <v>15</v>
      </c>
      <c r="D41" s="43" t="s">
        <v>0</v>
      </c>
      <c r="E41" s="43" t="s">
        <v>0</v>
      </c>
    </row>
    <row r="42" spans="1:5" ht="15" customHeight="1" x14ac:dyDescent="0.25">
      <c r="A42" s="2" t="s">
        <v>1</v>
      </c>
      <c r="B42" s="2" t="s">
        <v>55</v>
      </c>
      <c r="C42" s="186"/>
      <c r="D42" s="38">
        <f>C42*$D$6</f>
        <v>0</v>
      </c>
      <c r="E42" s="38">
        <f>C42*$E$6</f>
        <v>0</v>
      </c>
    </row>
    <row r="43" spans="1:5" ht="15" customHeight="1" x14ac:dyDescent="0.25">
      <c r="A43" s="2" t="s">
        <v>3</v>
      </c>
      <c r="B43" s="12" t="s">
        <v>56</v>
      </c>
      <c r="C43" s="7">
        <f>C35*C42</f>
        <v>0</v>
      </c>
      <c r="D43" s="38">
        <f>$C$35*D42</f>
        <v>0</v>
      </c>
      <c r="E43" s="38">
        <f>$C$35*E42</f>
        <v>0</v>
      </c>
    </row>
    <row r="44" spans="1:5" ht="15" customHeight="1" x14ac:dyDescent="0.25">
      <c r="A44" s="237" t="s">
        <v>23</v>
      </c>
      <c r="B44" s="246"/>
      <c r="C44" s="61">
        <f>SUM(C42:C43)</f>
        <v>0</v>
      </c>
      <c r="D44" s="33">
        <f>SUM(D42:D43)</f>
        <v>0</v>
      </c>
      <c r="E44" s="33">
        <f>SUM(E42:E43)</f>
        <v>0</v>
      </c>
    </row>
    <row r="45" spans="1:5" ht="15" customHeight="1" x14ac:dyDescent="0.25">
      <c r="A45" s="42" t="s">
        <v>28</v>
      </c>
      <c r="B45" s="42" t="s">
        <v>29</v>
      </c>
      <c r="C45" s="46" t="s">
        <v>15</v>
      </c>
      <c r="D45" s="43" t="s">
        <v>0</v>
      </c>
      <c r="E45" s="43" t="s">
        <v>0</v>
      </c>
    </row>
    <row r="46" spans="1:5" ht="15" customHeight="1" x14ac:dyDescent="0.25">
      <c r="A46" s="2" t="s">
        <v>1</v>
      </c>
      <c r="B46" s="2" t="s">
        <v>30</v>
      </c>
      <c r="C46" s="186"/>
      <c r="D46" s="32">
        <f>C46*D6</f>
        <v>0</v>
      </c>
      <c r="E46" s="38">
        <f>C46*E6</f>
        <v>0</v>
      </c>
    </row>
    <row r="47" spans="1:5" ht="15" customHeight="1" x14ac:dyDescent="0.25">
      <c r="A47" s="2" t="s">
        <v>3</v>
      </c>
      <c r="B47" s="2" t="s">
        <v>57</v>
      </c>
      <c r="C47" s="186"/>
      <c r="D47" s="38">
        <f>D46*$C$32</f>
        <v>0</v>
      </c>
      <c r="E47" s="38">
        <f>E46*$C$32</f>
        <v>0</v>
      </c>
    </row>
    <row r="48" spans="1:5" ht="15" customHeight="1" x14ac:dyDescent="0.25">
      <c r="A48" s="2" t="s">
        <v>4</v>
      </c>
      <c r="B48" s="12" t="s">
        <v>58</v>
      </c>
      <c r="C48" s="186"/>
      <c r="D48" s="32">
        <f>C48*$D$6</f>
        <v>0</v>
      </c>
      <c r="E48" s="38">
        <f>C48*$E$6</f>
        <v>0</v>
      </c>
    </row>
    <row r="49" spans="1:6" ht="15" customHeight="1" x14ac:dyDescent="0.25">
      <c r="A49" s="2" t="s">
        <v>5</v>
      </c>
      <c r="B49" s="2" t="s">
        <v>59</v>
      </c>
      <c r="C49" s="186"/>
      <c r="D49" s="32">
        <f>C49*$D$6</f>
        <v>0</v>
      </c>
      <c r="E49" s="38">
        <f>C49*$E$6</f>
        <v>0</v>
      </c>
    </row>
    <row r="50" spans="1:6" ht="15" customHeight="1" x14ac:dyDescent="0.25">
      <c r="A50" s="2" t="s">
        <v>6</v>
      </c>
      <c r="B50" s="2" t="s">
        <v>60</v>
      </c>
      <c r="C50" s="186"/>
      <c r="D50" s="38">
        <f>D49*$C$35</f>
        <v>0</v>
      </c>
      <c r="E50" s="38">
        <f>E49*$C$35</f>
        <v>0</v>
      </c>
    </row>
    <row r="51" spans="1:6" ht="15" customHeight="1" x14ac:dyDescent="0.25">
      <c r="A51" s="2" t="s">
        <v>7</v>
      </c>
      <c r="B51" s="12" t="s">
        <v>31</v>
      </c>
      <c r="C51" s="186"/>
      <c r="D51" s="38">
        <f>(D50*$C$32)*50%</f>
        <v>0</v>
      </c>
      <c r="E51" s="38">
        <f>(E50*$C$32)*50%</f>
        <v>0</v>
      </c>
    </row>
    <row r="52" spans="1:6" ht="15" customHeight="1" x14ac:dyDescent="0.25">
      <c r="A52" s="10" t="s">
        <v>23</v>
      </c>
      <c r="B52" s="10"/>
      <c r="C52" s="11">
        <f>SUM(C46:C51)</f>
        <v>0</v>
      </c>
      <c r="D52" s="33">
        <f>SUM(D46:D51)</f>
        <v>0</v>
      </c>
      <c r="E52" s="33">
        <f>SUM(E46:E51)</f>
        <v>0</v>
      </c>
    </row>
    <row r="53" spans="1:6" ht="15" customHeight="1" x14ac:dyDescent="0.25">
      <c r="A53" s="42" t="s">
        <v>32</v>
      </c>
      <c r="B53" s="42" t="s">
        <v>61</v>
      </c>
      <c r="C53" s="46" t="s">
        <v>15</v>
      </c>
      <c r="D53" s="43" t="s">
        <v>0</v>
      </c>
      <c r="E53" s="43" t="s">
        <v>0</v>
      </c>
    </row>
    <row r="54" spans="1:6" ht="15" customHeight="1" x14ac:dyDescent="0.25">
      <c r="A54" s="2" t="s">
        <v>1</v>
      </c>
      <c r="B54" s="2" t="s">
        <v>62</v>
      </c>
      <c r="C54" s="186"/>
      <c r="D54" s="38">
        <f t="shared" ref="D54:D59" si="2">C54*$D$6</f>
        <v>0</v>
      </c>
      <c r="E54" s="38">
        <f t="shared" ref="E54:E59" si="3">C54*$E$6</f>
        <v>0</v>
      </c>
      <c r="F54" s="5"/>
    </row>
    <row r="55" spans="1:6" ht="15" customHeight="1" x14ac:dyDescent="0.25">
      <c r="A55" s="2" t="s">
        <v>3</v>
      </c>
      <c r="B55" s="2" t="s">
        <v>33</v>
      </c>
      <c r="C55" s="186"/>
      <c r="D55" s="38">
        <f t="shared" si="2"/>
        <v>0</v>
      </c>
      <c r="E55" s="38">
        <f t="shared" si="3"/>
        <v>0</v>
      </c>
      <c r="F55" s="5"/>
    </row>
    <row r="56" spans="1:6" ht="15" customHeight="1" x14ac:dyDescent="0.25">
      <c r="A56" s="2" t="s">
        <v>4</v>
      </c>
      <c r="B56" s="2" t="s">
        <v>63</v>
      </c>
      <c r="C56" s="186"/>
      <c r="D56" s="38">
        <f t="shared" si="2"/>
        <v>0</v>
      </c>
      <c r="E56" s="38">
        <f t="shared" si="3"/>
        <v>0</v>
      </c>
      <c r="F56" s="5"/>
    </row>
    <row r="57" spans="1:6" ht="15" customHeight="1" x14ac:dyDescent="0.25">
      <c r="A57" s="2" t="s">
        <v>5</v>
      </c>
      <c r="B57" s="2" t="s">
        <v>64</v>
      </c>
      <c r="C57" s="186"/>
      <c r="D57" s="38">
        <f t="shared" si="2"/>
        <v>0</v>
      </c>
      <c r="E57" s="38">
        <f t="shared" si="3"/>
        <v>0</v>
      </c>
      <c r="F57" s="5"/>
    </row>
    <row r="58" spans="1:6" ht="15" customHeight="1" x14ac:dyDescent="0.25">
      <c r="A58" s="2" t="s">
        <v>6</v>
      </c>
      <c r="B58" s="2" t="s">
        <v>65</v>
      </c>
      <c r="C58" s="186"/>
      <c r="D58" s="38">
        <f t="shared" si="2"/>
        <v>0</v>
      </c>
      <c r="E58" s="38">
        <f t="shared" si="3"/>
        <v>0</v>
      </c>
      <c r="F58" s="5"/>
    </row>
    <row r="59" spans="1:6" ht="15" customHeight="1" x14ac:dyDescent="0.25">
      <c r="A59" s="2" t="s">
        <v>7</v>
      </c>
      <c r="B59" s="2" t="s">
        <v>10</v>
      </c>
      <c r="C59" s="186"/>
      <c r="D59" s="38">
        <f t="shared" si="2"/>
        <v>0</v>
      </c>
      <c r="E59" s="38">
        <f t="shared" si="3"/>
        <v>0</v>
      </c>
      <c r="F59" s="5"/>
    </row>
    <row r="60" spans="1:6" ht="15" customHeight="1" x14ac:dyDescent="0.25">
      <c r="A60" s="237" t="s">
        <v>66</v>
      </c>
      <c r="B60" s="238"/>
      <c r="C60" s="11">
        <f>SUM(C54:C59)</f>
        <v>0</v>
      </c>
      <c r="D60" s="33">
        <f>SUM(D54:D59)</f>
        <v>0</v>
      </c>
      <c r="E60" s="33">
        <f>SUM(E54:E59)</f>
        <v>0</v>
      </c>
      <c r="F60" s="5"/>
    </row>
    <row r="61" spans="1:6" ht="15" customHeight="1" x14ac:dyDescent="0.25">
      <c r="A61" s="2" t="s">
        <v>8</v>
      </c>
      <c r="B61" s="2" t="s">
        <v>67</v>
      </c>
      <c r="C61" s="7">
        <f>C60*C35</f>
        <v>0</v>
      </c>
      <c r="D61" s="38">
        <f>D60*$C$35</f>
        <v>0</v>
      </c>
      <c r="E61" s="38">
        <f>E60*$C$35</f>
        <v>0</v>
      </c>
      <c r="F61" s="5"/>
    </row>
    <row r="62" spans="1:6" ht="15" customHeight="1" x14ac:dyDescent="0.25">
      <c r="A62" s="237" t="s">
        <v>23</v>
      </c>
      <c r="B62" s="238"/>
      <c r="C62" s="11">
        <f>SUM(C60,C61)</f>
        <v>0</v>
      </c>
      <c r="D62" s="39">
        <f>SUM(D60,D61)</f>
        <v>0</v>
      </c>
      <c r="E62" s="39">
        <f>SUM(E60,E61)</f>
        <v>0</v>
      </c>
      <c r="F62" s="5"/>
    </row>
    <row r="63" spans="1:6" ht="15" customHeight="1" x14ac:dyDescent="0.25">
      <c r="A63" s="42">
        <v>4</v>
      </c>
      <c r="B63" s="42" t="s">
        <v>68</v>
      </c>
      <c r="C63" s="46" t="s">
        <v>15</v>
      </c>
      <c r="D63" s="43" t="s">
        <v>0</v>
      </c>
      <c r="E63" s="43" t="s">
        <v>0</v>
      </c>
      <c r="F63" s="5"/>
    </row>
    <row r="64" spans="1:6" ht="15" customHeight="1" x14ac:dyDescent="0.25">
      <c r="A64" s="2" t="s">
        <v>14</v>
      </c>
      <c r="B64" s="2" t="s">
        <v>50</v>
      </c>
      <c r="C64" s="7">
        <f>C35</f>
        <v>0</v>
      </c>
      <c r="D64" s="38">
        <f>D35</f>
        <v>0</v>
      </c>
      <c r="E64" s="38">
        <f>E35</f>
        <v>0</v>
      </c>
      <c r="F64" s="5"/>
    </row>
    <row r="65" spans="1:6" ht="15" customHeight="1" x14ac:dyDescent="0.25">
      <c r="A65" s="2" t="s">
        <v>24</v>
      </c>
      <c r="B65" s="2" t="s">
        <v>69</v>
      </c>
      <c r="C65" s="7">
        <f>C40</f>
        <v>0</v>
      </c>
      <c r="D65" s="38">
        <f>D40</f>
        <v>0</v>
      </c>
      <c r="E65" s="38">
        <f>E40</f>
        <v>0</v>
      </c>
      <c r="F65" s="5"/>
    </row>
    <row r="66" spans="1:6" ht="15" customHeight="1" x14ac:dyDescent="0.25">
      <c r="A66" s="2" t="s">
        <v>26</v>
      </c>
      <c r="B66" s="2" t="s">
        <v>27</v>
      </c>
      <c r="C66" s="7">
        <f>C44</f>
        <v>0</v>
      </c>
      <c r="D66" s="38">
        <f>D44</f>
        <v>0</v>
      </c>
      <c r="E66" s="38">
        <f>E44</f>
        <v>0</v>
      </c>
      <c r="F66" s="5"/>
    </row>
    <row r="67" spans="1:6" ht="15" customHeight="1" x14ac:dyDescent="0.25">
      <c r="A67" s="2" t="s">
        <v>28</v>
      </c>
      <c r="B67" s="2" t="s">
        <v>70</v>
      </c>
      <c r="C67" s="7">
        <f>C52</f>
        <v>0</v>
      </c>
      <c r="D67" s="38">
        <f>D52</f>
        <v>0</v>
      </c>
      <c r="E67" s="38">
        <f>E52</f>
        <v>0</v>
      </c>
      <c r="F67" s="5"/>
    </row>
    <row r="68" spans="1:6" ht="15" customHeight="1" x14ac:dyDescent="0.25">
      <c r="A68" s="2" t="s">
        <v>32</v>
      </c>
      <c r="B68" s="2" t="s">
        <v>71</v>
      </c>
      <c r="C68" s="7">
        <f>C62</f>
        <v>0</v>
      </c>
      <c r="D68" s="38">
        <f>D62</f>
        <v>0</v>
      </c>
      <c r="E68" s="38">
        <f>E62</f>
        <v>0</v>
      </c>
      <c r="F68" s="5"/>
    </row>
    <row r="69" spans="1:6" ht="15" customHeight="1" x14ac:dyDescent="0.25">
      <c r="A69" s="10" t="s">
        <v>23</v>
      </c>
      <c r="B69" s="10"/>
      <c r="C69" s="11">
        <f>SUM(C64:C68)</f>
        <v>0</v>
      </c>
      <c r="D69" s="39">
        <f>SUM(D64:D68)</f>
        <v>0</v>
      </c>
      <c r="E69" s="39">
        <f>SUM(E64:E68)</f>
        <v>0</v>
      </c>
      <c r="F69" s="5"/>
    </row>
    <row r="70" spans="1:6" ht="15" customHeight="1" x14ac:dyDescent="0.25">
      <c r="A70" s="113"/>
      <c r="B70" s="113"/>
      <c r="C70" s="114"/>
      <c r="D70" s="115"/>
      <c r="E70" s="115"/>
      <c r="F70" s="5"/>
    </row>
    <row r="71" spans="1:6" ht="15" customHeight="1" x14ac:dyDescent="0.25">
      <c r="A71" s="234" t="s">
        <v>111</v>
      </c>
      <c r="B71" s="235"/>
      <c r="C71" s="236"/>
      <c r="D71" s="52" t="s">
        <v>81</v>
      </c>
      <c r="E71" s="52" t="s">
        <v>43</v>
      </c>
      <c r="F71" s="5"/>
    </row>
    <row r="72" spans="1:6" ht="15" customHeight="1" x14ac:dyDescent="0.25">
      <c r="A72" s="42">
        <v>5</v>
      </c>
      <c r="B72" s="42" t="s">
        <v>133</v>
      </c>
      <c r="C72" s="46" t="s">
        <v>15</v>
      </c>
      <c r="D72" s="43" t="s">
        <v>0</v>
      </c>
      <c r="E72" s="43" t="s">
        <v>0</v>
      </c>
      <c r="F72" s="5"/>
    </row>
    <row r="73" spans="1:6" ht="15" customHeight="1" x14ac:dyDescent="0.25">
      <c r="A73" s="155" t="s">
        <v>1</v>
      </c>
      <c r="B73" s="116" t="s">
        <v>141</v>
      </c>
      <c r="C73" s="170"/>
      <c r="D73" s="106">
        <f>(SUM($D$69,$D$23,$D$16,$D$6))*C73</f>
        <v>0</v>
      </c>
      <c r="E73" s="106">
        <f>(SUM($E$69,$E$23,$E$16,$E$6))*C73</f>
        <v>0</v>
      </c>
      <c r="F73" s="118"/>
    </row>
    <row r="74" spans="1:6" ht="15" customHeight="1" x14ac:dyDescent="0.25">
      <c r="A74" s="155" t="s">
        <v>3</v>
      </c>
      <c r="B74" s="116" t="s">
        <v>142</v>
      </c>
      <c r="C74" s="170"/>
      <c r="D74" s="106">
        <f>(SUM($D$69,$D$23,$D$16,$D$6,D73))*C74</f>
        <v>0</v>
      </c>
      <c r="E74" s="106">
        <f>(SUM($E$69,$E$23,$E$16,$E$6,E73))*C74</f>
        <v>0</v>
      </c>
      <c r="F74" s="118"/>
    </row>
    <row r="75" spans="1:6" ht="15" customHeight="1" x14ac:dyDescent="0.25">
      <c r="A75" s="88" t="s">
        <v>4</v>
      </c>
      <c r="B75" s="117" t="s">
        <v>89</v>
      </c>
      <c r="C75" s="151" t="s">
        <v>35</v>
      </c>
      <c r="D75" s="151" t="s">
        <v>35</v>
      </c>
      <c r="E75" s="151" t="s">
        <v>35</v>
      </c>
      <c r="F75" s="118"/>
    </row>
    <row r="76" spans="1:6" ht="15" customHeight="1" x14ac:dyDescent="0.25">
      <c r="A76" s="155" t="s">
        <v>36</v>
      </c>
      <c r="B76" s="116" t="s">
        <v>37</v>
      </c>
      <c r="C76" s="170"/>
      <c r="D76" s="106">
        <f>C76*$D$91</f>
        <v>0</v>
      </c>
      <c r="E76" s="106">
        <f>C76*$E$91</f>
        <v>0</v>
      </c>
      <c r="F76" s="118"/>
    </row>
    <row r="77" spans="1:6" ht="15" customHeight="1" x14ac:dyDescent="0.25">
      <c r="A77" s="155" t="s">
        <v>38</v>
      </c>
      <c r="B77" s="116" t="s">
        <v>39</v>
      </c>
      <c r="C77" s="170"/>
      <c r="D77" s="106">
        <f>C77*$D$91</f>
        <v>0</v>
      </c>
      <c r="E77" s="106">
        <f>C77*$E$91</f>
        <v>0</v>
      </c>
      <c r="F77" s="118"/>
    </row>
    <row r="78" spans="1:6" ht="15" customHeight="1" x14ac:dyDescent="0.25">
      <c r="A78" s="155" t="s">
        <v>40</v>
      </c>
      <c r="B78" s="116" t="s">
        <v>41</v>
      </c>
      <c r="C78" s="170"/>
      <c r="D78" s="106">
        <f>C78*$D$91</f>
        <v>0</v>
      </c>
      <c r="E78" s="106">
        <f>C78*$E$91</f>
        <v>0</v>
      </c>
      <c r="F78" s="118"/>
    </row>
    <row r="79" spans="1:6" ht="15" customHeight="1" x14ac:dyDescent="0.25">
      <c r="A79" s="242" t="s">
        <v>42</v>
      </c>
      <c r="B79" s="243"/>
      <c r="C79" s="87">
        <f>SUM(C76:C78)</f>
        <v>0</v>
      </c>
      <c r="D79" s="107">
        <f>C79*$D$91</f>
        <v>0</v>
      </c>
      <c r="E79" s="107">
        <f>C79*$E$91</f>
        <v>0</v>
      </c>
      <c r="F79" s="118"/>
    </row>
    <row r="80" spans="1:6" ht="15" customHeight="1" x14ac:dyDescent="0.25">
      <c r="A80" s="239" t="s">
        <v>23</v>
      </c>
      <c r="B80" s="241"/>
      <c r="C80" s="46">
        <f>SUM(C79,C73,C74)</f>
        <v>0</v>
      </c>
      <c r="D80" s="126">
        <f>SUM(D79,D73:D74)</f>
        <v>0</v>
      </c>
      <c r="E80" s="126">
        <f>SUM(E79,E73:E74)</f>
        <v>0</v>
      </c>
      <c r="F80" s="129"/>
    </row>
    <row r="81" spans="1:12" ht="15" customHeight="1" x14ac:dyDescent="0.25">
      <c r="A81" s="113"/>
      <c r="B81" s="113"/>
      <c r="C81" s="114"/>
      <c r="D81" s="115"/>
      <c r="E81" s="115"/>
      <c r="F81" s="5"/>
    </row>
    <row r="82" spans="1:12" ht="15" customHeight="1" x14ac:dyDescent="0.25">
      <c r="A82" s="244" t="s">
        <v>72</v>
      </c>
      <c r="B82" s="244"/>
      <c r="C82" s="244"/>
      <c r="D82" s="244"/>
      <c r="E82" s="244"/>
      <c r="F82" s="5"/>
    </row>
    <row r="83" spans="1:12" ht="15" customHeight="1" x14ac:dyDescent="0.25">
      <c r="A83" s="234" t="s">
        <v>111</v>
      </c>
      <c r="B83" s="235"/>
      <c r="C83" s="236"/>
      <c r="D83" s="52" t="s">
        <v>81</v>
      </c>
      <c r="E83" s="52" t="s">
        <v>43</v>
      </c>
      <c r="F83" s="5"/>
    </row>
    <row r="84" spans="1:12" ht="15" customHeight="1" x14ac:dyDescent="0.25">
      <c r="A84" s="239" t="s">
        <v>34</v>
      </c>
      <c r="B84" s="240"/>
      <c r="C84" s="241"/>
      <c r="D84" s="43" t="s">
        <v>0</v>
      </c>
      <c r="E84" s="43" t="s">
        <v>0</v>
      </c>
      <c r="F84" s="5"/>
    </row>
    <row r="85" spans="1:12" ht="15" customHeight="1" x14ac:dyDescent="0.25">
      <c r="A85" s="2" t="s">
        <v>1</v>
      </c>
      <c r="B85" s="3" t="s">
        <v>73</v>
      </c>
      <c r="C85" s="3"/>
      <c r="D85" s="38">
        <f>D6</f>
        <v>0</v>
      </c>
      <c r="E85" s="38">
        <f>E6</f>
        <v>0</v>
      </c>
      <c r="F85" s="37"/>
      <c r="G85" s="230"/>
      <c r="H85" s="230"/>
      <c r="I85" s="230"/>
      <c r="J85" s="230"/>
      <c r="K85" s="85"/>
      <c r="L85" s="85"/>
    </row>
    <row r="86" spans="1:12" ht="15" customHeight="1" x14ac:dyDescent="0.25">
      <c r="A86" s="2" t="s">
        <v>3</v>
      </c>
      <c r="B86" s="3" t="s">
        <v>74</v>
      </c>
      <c r="C86" s="3"/>
      <c r="D86" s="38">
        <f>D16</f>
        <v>0</v>
      </c>
      <c r="E86" s="38">
        <f>E16</f>
        <v>0</v>
      </c>
      <c r="F86" s="5"/>
      <c r="G86" s="231"/>
      <c r="H86" s="231"/>
      <c r="I86" s="231"/>
      <c r="J86" s="119"/>
      <c r="K86" s="120"/>
      <c r="L86" s="120"/>
    </row>
    <row r="87" spans="1:12" ht="15" customHeight="1" x14ac:dyDescent="0.25">
      <c r="A87" s="2" t="s">
        <v>4</v>
      </c>
      <c r="B87" s="3" t="s">
        <v>75</v>
      </c>
      <c r="C87" s="3"/>
      <c r="D87" s="38">
        <f>D23</f>
        <v>0</v>
      </c>
      <c r="E87" s="38">
        <f>E23</f>
        <v>0</v>
      </c>
      <c r="F87" s="37"/>
      <c r="G87" s="119"/>
      <c r="H87" s="227"/>
      <c r="I87" s="227"/>
      <c r="J87" s="121"/>
      <c r="K87" s="118"/>
      <c r="L87" s="118"/>
    </row>
    <row r="88" spans="1:12" ht="15" customHeight="1" x14ac:dyDescent="0.25">
      <c r="A88" s="2" t="s">
        <v>5</v>
      </c>
      <c r="B88" s="3" t="s">
        <v>68</v>
      </c>
      <c r="C88" s="3"/>
      <c r="D88" s="38">
        <f>D69</f>
        <v>0</v>
      </c>
      <c r="E88" s="38">
        <f>E69</f>
        <v>0</v>
      </c>
      <c r="F88" s="37"/>
      <c r="G88" s="119"/>
      <c r="H88" s="227"/>
      <c r="I88" s="227"/>
      <c r="J88" s="121"/>
      <c r="K88" s="118"/>
      <c r="L88" s="118"/>
    </row>
    <row r="89" spans="1:12" ht="15" customHeight="1" x14ac:dyDescent="0.25">
      <c r="A89" s="224" t="s">
        <v>155</v>
      </c>
      <c r="B89" s="225"/>
      <c r="C89" s="226"/>
      <c r="D89" s="131">
        <f>SUM(D85:D88)</f>
        <v>0</v>
      </c>
      <c r="E89" s="131">
        <f>SUM(E85:E88)</f>
        <v>0</v>
      </c>
      <c r="F89" s="130"/>
      <c r="G89" s="119"/>
      <c r="H89" s="127"/>
      <c r="I89" s="127"/>
      <c r="J89" s="121"/>
      <c r="K89" s="118"/>
      <c r="L89" s="118"/>
    </row>
    <row r="90" spans="1:12" ht="15" customHeight="1" x14ac:dyDescent="0.25">
      <c r="A90" s="2" t="s">
        <v>6</v>
      </c>
      <c r="B90" s="128" t="s">
        <v>133</v>
      </c>
      <c r="C90" s="4"/>
      <c r="D90" s="38">
        <f>D80</f>
        <v>0</v>
      </c>
      <c r="E90" s="38">
        <f>E80</f>
        <v>0</v>
      </c>
      <c r="F90" s="37"/>
      <c r="G90" s="119"/>
      <c r="H90" s="127"/>
      <c r="I90" s="127"/>
      <c r="J90" s="121"/>
      <c r="K90" s="118"/>
      <c r="L90" s="118"/>
    </row>
    <row r="91" spans="1:12" ht="15" customHeight="1" x14ac:dyDescent="0.25">
      <c r="A91" s="239" t="s">
        <v>76</v>
      </c>
      <c r="B91" s="240"/>
      <c r="C91" s="241"/>
      <c r="D91" s="43">
        <f>(D85+D86+D87+D88+D73+D74)/(1-$C$79)</f>
        <v>0</v>
      </c>
      <c r="E91" s="43">
        <f>(E85+E86+E87+E88+E73+E74)/(1-$C$79)</f>
        <v>0</v>
      </c>
      <c r="F91" s="5"/>
      <c r="G91" s="119"/>
      <c r="H91" s="232"/>
      <c r="I91" s="232"/>
      <c r="J91" s="121"/>
      <c r="K91" s="118"/>
      <c r="L91" s="118"/>
    </row>
    <row r="92" spans="1:12" ht="15" customHeight="1" thickBot="1" x14ac:dyDescent="0.3">
      <c r="A92" s="5"/>
      <c r="B92" s="5"/>
      <c r="C92" s="5"/>
      <c r="D92" s="5"/>
      <c r="E92" s="5"/>
      <c r="F92" s="5"/>
      <c r="G92" s="119"/>
      <c r="H92" s="227"/>
      <c r="I92" s="227"/>
      <c r="J92" s="121"/>
      <c r="K92" s="118"/>
      <c r="L92" s="118"/>
    </row>
    <row r="93" spans="1:12" ht="15" customHeight="1" thickTop="1" thickBot="1" x14ac:dyDescent="0.3">
      <c r="A93" s="233" t="s">
        <v>72</v>
      </c>
      <c r="B93" s="233"/>
      <c r="C93" s="233"/>
      <c r="D93" s="108" t="s">
        <v>81</v>
      </c>
      <c r="E93" s="108" t="s">
        <v>43</v>
      </c>
      <c r="F93" s="132"/>
      <c r="G93" s="119"/>
      <c r="H93" s="227"/>
      <c r="I93" s="227"/>
      <c r="J93" s="121"/>
      <c r="K93" s="118"/>
      <c r="L93" s="118"/>
    </row>
    <row r="94" spans="1:12" ht="15" customHeight="1" thickTop="1" thickBot="1" x14ac:dyDescent="0.3">
      <c r="A94" s="228" t="s">
        <v>156</v>
      </c>
      <c r="B94" s="228"/>
      <c r="C94" s="228"/>
      <c r="D94" s="65">
        <f>D91</f>
        <v>0</v>
      </c>
      <c r="E94" s="65">
        <f>E91</f>
        <v>0</v>
      </c>
      <c r="F94" s="62"/>
      <c r="G94" s="119"/>
      <c r="H94" s="227"/>
      <c r="I94" s="227"/>
      <c r="J94" s="121"/>
      <c r="K94" s="118"/>
      <c r="L94" s="118"/>
    </row>
    <row r="95" spans="1:12" ht="15" customHeight="1" thickTop="1" thickBot="1" x14ac:dyDescent="0.3">
      <c r="A95" s="228" t="s">
        <v>157</v>
      </c>
      <c r="B95" s="228"/>
      <c r="C95" s="228"/>
      <c r="D95" s="65">
        <f>D94*12</f>
        <v>0</v>
      </c>
      <c r="E95" s="65">
        <f>E94*12</f>
        <v>0</v>
      </c>
      <c r="F95" s="62"/>
      <c r="G95" s="119"/>
      <c r="H95" s="127"/>
      <c r="I95" s="127"/>
      <c r="J95" s="121"/>
      <c r="K95" s="118"/>
      <c r="L95" s="118"/>
    </row>
    <row r="96" spans="1:12" ht="15" customHeight="1" thickTop="1" thickBot="1" x14ac:dyDescent="0.3">
      <c r="A96" s="228" t="s">
        <v>77</v>
      </c>
      <c r="B96" s="228"/>
      <c r="C96" s="228"/>
      <c r="D96" s="64">
        <f>SUM(VEÍCULOS!E6:I6)</f>
        <v>18</v>
      </c>
      <c r="E96" s="66">
        <f>IF(VEÍCULOS!F6&gt;0,2,1)</f>
        <v>2</v>
      </c>
      <c r="F96" s="63"/>
      <c r="G96" s="229"/>
      <c r="H96" s="229"/>
      <c r="I96" s="229"/>
      <c r="J96" s="122"/>
      <c r="K96" s="118"/>
      <c r="L96" s="118"/>
    </row>
    <row r="97" spans="1:12" ht="15" customHeight="1" thickTop="1" thickBot="1" x14ac:dyDescent="0.3">
      <c r="A97" s="228" t="s">
        <v>78</v>
      </c>
      <c r="B97" s="228"/>
      <c r="C97" s="228"/>
      <c r="D97" s="65">
        <f>D94*D96</f>
        <v>0</v>
      </c>
      <c r="E97" s="65">
        <f>E94*E96</f>
        <v>0</v>
      </c>
      <c r="F97" s="62"/>
      <c r="G97" s="229"/>
      <c r="H97" s="229"/>
      <c r="I97" s="229"/>
      <c r="J97" s="123"/>
      <c r="K97" s="124"/>
      <c r="L97" s="124"/>
    </row>
    <row r="98" spans="1:12" ht="15" customHeight="1" thickTop="1" thickBot="1" x14ac:dyDescent="0.3">
      <c r="A98" s="228" t="s">
        <v>79</v>
      </c>
      <c r="B98" s="228"/>
      <c r="C98" s="228"/>
      <c r="D98" s="65">
        <f>D97*12</f>
        <v>0</v>
      </c>
      <c r="E98" s="65">
        <f>E97*12</f>
        <v>0</v>
      </c>
      <c r="F98" s="62"/>
      <c r="G98" s="125"/>
      <c r="H98" s="125"/>
      <c r="I98" s="125"/>
      <c r="J98" s="125"/>
      <c r="K98" s="125"/>
      <c r="L98" s="125"/>
    </row>
    <row r="99" spans="1:12" ht="15" customHeight="1" thickTop="1" x14ac:dyDescent="0.25">
      <c r="A99" s="187" t="s">
        <v>191</v>
      </c>
      <c r="B99" s="14"/>
      <c r="C99" s="14"/>
      <c r="D99" s="135"/>
      <c r="E99" s="135"/>
      <c r="F99" s="14"/>
      <c r="G99" s="125"/>
      <c r="H99" s="125"/>
      <c r="I99" s="125"/>
      <c r="J99" s="125"/>
      <c r="K99" s="125"/>
      <c r="L99" s="125"/>
    </row>
    <row r="100" spans="1:12" ht="15" customHeight="1" x14ac:dyDescent="0.25">
      <c r="A100" s="14"/>
      <c r="B100" s="14"/>
      <c r="C100" s="14"/>
      <c r="D100" s="14"/>
      <c r="E100" s="14"/>
      <c r="F100" s="14"/>
      <c r="G100" s="125"/>
      <c r="H100" s="125"/>
      <c r="I100" s="125"/>
      <c r="J100" s="125"/>
      <c r="K100" s="125"/>
      <c r="L100" s="125"/>
    </row>
  </sheetData>
  <mergeCells count="38">
    <mergeCell ref="A1:E1"/>
    <mergeCell ref="A40:B40"/>
    <mergeCell ref="A35:B35"/>
    <mergeCell ref="A44:B44"/>
    <mergeCell ref="A23:C23"/>
    <mergeCell ref="A38:B38"/>
    <mergeCell ref="A6:B6"/>
    <mergeCell ref="A3:C3"/>
    <mergeCell ref="A8:C8"/>
    <mergeCell ref="A16:B16"/>
    <mergeCell ref="A98:C98"/>
    <mergeCell ref="A96:C96"/>
    <mergeCell ref="A97:C97"/>
    <mergeCell ref="A93:C93"/>
    <mergeCell ref="A18:C18"/>
    <mergeCell ref="A62:B62"/>
    <mergeCell ref="A60:B60"/>
    <mergeCell ref="A84:C84"/>
    <mergeCell ref="A95:C95"/>
    <mergeCell ref="A25:C25"/>
    <mergeCell ref="A83:C83"/>
    <mergeCell ref="A91:C91"/>
    <mergeCell ref="A79:B79"/>
    <mergeCell ref="A80:B80"/>
    <mergeCell ref="A82:E82"/>
    <mergeCell ref="A71:C71"/>
    <mergeCell ref="G96:I96"/>
    <mergeCell ref="G97:I97"/>
    <mergeCell ref="G85:J85"/>
    <mergeCell ref="G86:I86"/>
    <mergeCell ref="H87:I87"/>
    <mergeCell ref="H88:I88"/>
    <mergeCell ref="H91:I91"/>
    <mergeCell ref="A89:C89"/>
    <mergeCell ref="H92:I92"/>
    <mergeCell ref="H93:I93"/>
    <mergeCell ref="H94:I94"/>
    <mergeCell ref="A94:C94"/>
  </mergeCells>
  <printOptions horizontalCentered="1"/>
  <pageMargins left="0.11811023622047245" right="0.11811023622047245" top="0.19685039370078741" bottom="0.19685039370078741" header="0.31496062992125984" footer="0.31496062992125984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4"/>
  <sheetViews>
    <sheetView showGridLines="0" workbookViewId="0">
      <selection activeCell="I9" sqref="I9"/>
    </sheetView>
  </sheetViews>
  <sheetFormatPr defaultColWidth="8.5703125" defaultRowHeight="15" customHeight="1" x14ac:dyDescent="0.2"/>
  <cols>
    <col min="1" max="1" width="7.85546875" style="69" customWidth="1"/>
    <col min="2" max="2" width="34.7109375" style="69" customWidth="1"/>
    <col min="3" max="3" width="12.42578125" style="69" customWidth="1"/>
    <col min="4" max="6" width="25.7109375" style="69" customWidth="1"/>
    <col min="7" max="16384" width="8.5703125" style="69"/>
  </cols>
  <sheetData>
    <row r="1" spans="1:6" ht="20.25" customHeight="1" x14ac:dyDescent="0.2">
      <c r="A1" s="247" t="s">
        <v>186</v>
      </c>
      <c r="B1" s="247"/>
      <c r="C1" s="247"/>
      <c r="D1" s="247"/>
      <c r="E1" s="247"/>
      <c r="F1" s="247"/>
    </row>
    <row r="2" spans="1:6" ht="10.5" customHeight="1" x14ac:dyDescent="0.2"/>
    <row r="3" spans="1:6" ht="15" customHeight="1" x14ac:dyDescent="0.2">
      <c r="A3" s="190" t="s">
        <v>124</v>
      </c>
      <c r="B3" s="190"/>
      <c r="C3" s="190"/>
      <c r="D3" s="190"/>
      <c r="E3" s="190"/>
      <c r="F3" s="190"/>
    </row>
    <row r="4" spans="1:6" ht="24" customHeight="1" x14ac:dyDescent="0.2">
      <c r="A4" s="70" t="s">
        <v>125</v>
      </c>
      <c r="B4" s="70" t="s">
        <v>126</v>
      </c>
      <c r="C4" s="71" t="s">
        <v>127</v>
      </c>
      <c r="D4" s="72" t="s">
        <v>128</v>
      </c>
      <c r="E4" s="72" t="s">
        <v>129</v>
      </c>
      <c r="F4" s="72" t="s">
        <v>130</v>
      </c>
    </row>
    <row r="5" spans="1:6" ht="15" customHeight="1" x14ac:dyDescent="0.2">
      <c r="A5" s="73">
        <v>1</v>
      </c>
      <c r="B5" s="150" t="s">
        <v>189</v>
      </c>
      <c r="C5" s="68">
        <v>2</v>
      </c>
      <c r="D5" s="182"/>
      <c r="E5" s="77">
        <f>C5*D5</f>
        <v>0</v>
      </c>
      <c r="F5" s="77">
        <f t="shared" ref="F5:F11" si="0">E5/12</f>
        <v>0</v>
      </c>
    </row>
    <row r="6" spans="1:6" ht="15" customHeight="1" x14ac:dyDescent="0.2">
      <c r="A6" s="73">
        <v>2</v>
      </c>
      <c r="B6" s="68" t="s">
        <v>98</v>
      </c>
      <c r="C6" s="68">
        <v>10</v>
      </c>
      <c r="D6" s="182"/>
      <c r="E6" s="77">
        <f t="shared" ref="E6:E11" si="1">C6*D6</f>
        <v>0</v>
      </c>
      <c r="F6" s="77">
        <f t="shared" si="0"/>
        <v>0</v>
      </c>
    </row>
    <row r="7" spans="1:6" ht="15" customHeight="1" x14ac:dyDescent="0.2">
      <c r="A7" s="73">
        <v>3</v>
      </c>
      <c r="B7" s="150" t="s">
        <v>175</v>
      </c>
      <c r="C7" s="68">
        <v>4</v>
      </c>
      <c r="D7" s="182"/>
      <c r="E7" s="77">
        <f t="shared" ref="E7" si="2">C7*D7</f>
        <v>0</v>
      </c>
      <c r="F7" s="77">
        <f t="shared" ref="F7" si="3">E7/12</f>
        <v>0</v>
      </c>
    </row>
    <row r="8" spans="1:6" ht="15" customHeight="1" x14ac:dyDescent="0.2">
      <c r="A8" s="73">
        <v>4</v>
      </c>
      <c r="B8" s="150" t="s">
        <v>99</v>
      </c>
      <c r="C8" s="68">
        <v>10</v>
      </c>
      <c r="D8" s="182"/>
      <c r="E8" s="77">
        <f t="shared" si="1"/>
        <v>0</v>
      </c>
      <c r="F8" s="77">
        <f t="shared" si="0"/>
        <v>0</v>
      </c>
    </row>
    <row r="9" spans="1:6" ht="15" customHeight="1" x14ac:dyDescent="0.2">
      <c r="A9" s="73">
        <v>5</v>
      </c>
      <c r="B9" s="150" t="s">
        <v>100</v>
      </c>
      <c r="C9" s="68">
        <v>4</v>
      </c>
      <c r="D9" s="182"/>
      <c r="E9" s="77">
        <f t="shared" si="1"/>
        <v>0</v>
      </c>
      <c r="F9" s="77">
        <f t="shared" si="0"/>
        <v>0</v>
      </c>
    </row>
    <row r="10" spans="1:6" ht="15" customHeight="1" x14ac:dyDescent="0.2">
      <c r="A10" s="73">
        <v>6</v>
      </c>
      <c r="B10" s="68" t="s">
        <v>101</v>
      </c>
      <c r="C10" s="68">
        <v>4</v>
      </c>
      <c r="D10" s="182"/>
      <c r="E10" s="77">
        <f t="shared" si="1"/>
        <v>0</v>
      </c>
      <c r="F10" s="77">
        <f t="shared" si="0"/>
        <v>0</v>
      </c>
    </row>
    <row r="11" spans="1:6" ht="15" customHeight="1" x14ac:dyDescent="0.2">
      <c r="A11" s="73">
        <v>7</v>
      </c>
      <c r="B11" s="68" t="s">
        <v>102</v>
      </c>
      <c r="C11" s="68">
        <v>4</v>
      </c>
      <c r="D11" s="182"/>
      <c r="E11" s="77">
        <f t="shared" si="1"/>
        <v>0</v>
      </c>
      <c r="F11" s="77">
        <f t="shared" si="0"/>
        <v>0</v>
      </c>
    </row>
    <row r="12" spans="1:6" ht="15" customHeight="1" x14ac:dyDescent="0.2">
      <c r="A12" s="248" t="s">
        <v>131</v>
      </c>
      <c r="B12" s="249"/>
      <c r="C12" s="249"/>
      <c r="D12" s="249"/>
      <c r="E12" s="250"/>
      <c r="F12" s="78">
        <f>SUM(F5:F11)</f>
        <v>0</v>
      </c>
    </row>
    <row r="14" spans="1:6" ht="15" customHeight="1" x14ac:dyDescent="0.2">
      <c r="A14" s="190" t="s">
        <v>132</v>
      </c>
      <c r="B14" s="190"/>
      <c r="C14" s="190"/>
      <c r="D14" s="190"/>
      <c r="E14" s="190"/>
      <c r="F14" s="190"/>
    </row>
    <row r="15" spans="1:6" ht="24" customHeight="1" x14ac:dyDescent="0.2">
      <c r="A15" s="70" t="s">
        <v>125</v>
      </c>
      <c r="B15" s="70" t="s">
        <v>126</v>
      </c>
      <c r="C15" s="71" t="s">
        <v>127</v>
      </c>
      <c r="D15" s="72" t="s">
        <v>128</v>
      </c>
      <c r="E15" s="72" t="s">
        <v>129</v>
      </c>
      <c r="F15" s="72" t="s">
        <v>130</v>
      </c>
    </row>
    <row r="16" spans="1:6" ht="15" customHeight="1" x14ac:dyDescent="0.2">
      <c r="A16" s="73">
        <v>1</v>
      </c>
      <c r="B16" s="150" t="s">
        <v>189</v>
      </c>
      <c r="C16" s="68">
        <v>2</v>
      </c>
      <c r="D16" s="182"/>
      <c r="E16" s="77">
        <f>C16*D16</f>
        <v>0</v>
      </c>
      <c r="F16" s="77">
        <f t="shared" ref="F16" si="4">E16/12</f>
        <v>0</v>
      </c>
    </row>
    <row r="17" spans="1:6" ht="15" customHeight="1" x14ac:dyDescent="0.2">
      <c r="A17" s="73">
        <v>2</v>
      </c>
      <c r="B17" s="68" t="s">
        <v>98</v>
      </c>
      <c r="C17" s="68">
        <v>10</v>
      </c>
      <c r="D17" s="182"/>
      <c r="E17" s="77">
        <f t="shared" ref="E17:E22" si="5">C17*D17</f>
        <v>0</v>
      </c>
      <c r="F17" s="77">
        <f t="shared" ref="F17:F22" si="6">E17/12</f>
        <v>0</v>
      </c>
    </row>
    <row r="18" spans="1:6" ht="15" customHeight="1" x14ac:dyDescent="0.2">
      <c r="A18" s="73">
        <v>3</v>
      </c>
      <c r="B18" s="150" t="s">
        <v>175</v>
      </c>
      <c r="C18" s="68">
        <v>4</v>
      </c>
      <c r="D18" s="182"/>
      <c r="E18" s="77">
        <f t="shared" si="5"/>
        <v>0</v>
      </c>
      <c r="F18" s="77">
        <f t="shared" si="6"/>
        <v>0</v>
      </c>
    </row>
    <row r="19" spans="1:6" ht="15" customHeight="1" x14ac:dyDescent="0.2">
      <c r="A19" s="73">
        <v>4</v>
      </c>
      <c r="B19" s="150" t="s">
        <v>99</v>
      </c>
      <c r="C19" s="68">
        <v>10</v>
      </c>
      <c r="D19" s="182"/>
      <c r="E19" s="77">
        <f t="shared" ref="E19" si="7">C19*D19</f>
        <v>0</v>
      </c>
      <c r="F19" s="77">
        <f t="shared" ref="F19" si="8">E19/12</f>
        <v>0</v>
      </c>
    </row>
    <row r="20" spans="1:6" ht="15" customHeight="1" x14ac:dyDescent="0.2">
      <c r="A20" s="73">
        <v>5</v>
      </c>
      <c r="B20" s="150" t="s">
        <v>100</v>
      </c>
      <c r="C20" s="68">
        <v>4</v>
      </c>
      <c r="D20" s="182"/>
      <c r="E20" s="77">
        <f t="shared" si="5"/>
        <v>0</v>
      </c>
      <c r="F20" s="77">
        <f t="shared" si="6"/>
        <v>0</v>
      </c>
    </row>
    <row r="21" spans="1:6" ht="15" customHeight="1" x14ac:dyDescent="0.2">
      <c r="A21" s="73">
        <v>6</v>
      </c>
      <c r="B21" s="68" t="s">
        <v>101</v>
      </c>
      <c r="C21" s="68">
        <v>4</v>
      </c>
      <c r="D21" s="182"/>
      <c r="E21" s="77">
        <f t="shared" si="5"/>
        <v>0</v>
      </c>
      <c r="F21" s="77">
        <f t="shared" si="6"/>
        <v>0</v>
      </c>
    </row>
    <row r="22" spans="1:6" ht="15" customHeight="1" x14ac:dyDescent="0.2">
      <c r="A22" s="73">
        <v>7</v>
      </c>
      <c r="B22" s="68" t="s">
        <v>102</v>
      </c>
      <c r="C22" s="68">
        <v>4</v>
      </c>
      <c r="D22" s="182"/>
      <c r="E22" s="77">
        <f t="shared" si="5"/>
        <v>0</v>
      </c>
      <c r="F22" s="77">
        <f t="shared" si="6"/>
        <v>0</v>
      </c>
    </row>
    <row r="23" spans="1:6" ht="15" customHeight="1" x14ac:dyDescent="0.2">
      <c r="A23" s="248" t="s">
        <v>190</v>
      </c>
      <c r="B23" s="249"/>
      <c r="C23" s="249"/>
      <c r="D23" s="249"/>
      <c r="E23" s="250"/>
      <c r="F23" s="78">
        <f>SUM(F16:F22)</f>
        <v>0</v>
      </c>
    </row>
    <row r="24" spans="1:6" ht="15" customHeight="1" x14ac:dyDescent="0.2">
      <c r="A24" s="187" t="s">
        <v>191</v>
      </c>
    </row>
  </sheetData>
  <mergeCells count="5">
    <mergeCell ref="A1:F1"/>
    <mergeCell ref="A14:F14"/>
    <mergeCell ref="A23:E23"/>
    <mergeCell ref="A3:F3"/>
    <mergeCell ref="A12:E12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3"/>
  <sheetViews>
    <sheetView showGridLines="0" workbookViewId="0">
      <selection activeCell="E9" sqref="E9"/>
    </sheetView>
  </sheetViews>
  <sheetFormatPr defaultColWidth="20.7109375" defaultRowHeight="20.100000000000001" customHeight="1" x14ac:dyDescent="0.25"/>
  <cols>
    <col min="1" max="4" width="30.7109375" style="75" customWidth="1"/>
    <col min="5" max="16384" width="20.7109375" style="75"/>
  </cols>
  <sheetData>
    <row r="1" spans="1:7" ht="20.100000000000001" customHeight="1" x14ac:dyDescent="0.25">
      <c r="A1" s="251" t="s">
        <v>187</v>
      </c>
      <c r="B1" s="251"/>
      <c r="C1" s="251"/>
      <c r="D1" s="251"/>
      <c r="E1" s="74"/>
    </row>
    <row r="2" spans="1:7" ht="12" customHeight="1" x14ac:dyDescent="0.25">
      <c r="A2" s="252"/>
      <c r="B2" s="252"/>
      <c r="C2" s="252"/>
      <c r="D2" s="252"/>
    </row>
    <row r="3" spans="1:7" ht="20.100000000000001" customHeight="1" x14ac:dyDescent="0.25">
      <c r="A3" s="79" t="s">
        <v>117</v>
      </c>
      <c r="B3" s="79" t="s">
        <v>113</v>
      </c>
      <c r="C3" s="79" t="s">
        <v>118</v>
      </c>
      <c r="D3" s="79" t="s">
        <v>119</v>
      </c>
    </row>
    <row r="4" spans="1:7" ht="20.100000000000001" customHeight="1" x14ac:dyDescent="0.25">
      <c r="A4" s="55" t="s">
        <v>96</v>
      </c>
      <c r="B4" s="181"/>
      <c r="C4" s="55">
        <v>22</v>
      </c>
      <c r="D4" s="56">
        <f>C4*B4</f>
        <v>0</v>
      </c>
    </row>
    <row r="5" spans="1:7" ht="20.100000000000001" customHeight="1" x14ac:dyDescent="0.25">
      <c r="A5" s="55" t="s">
        <v>97</v>
      </c>
      <c r="B5" s="181"/>
      <c r="C5" s="55">
        <v>22</v>
      </c>
      <c r="D5" s="56">
        <f>C5*B5</f>
        <v>0</v>
      </c>
    </row>
    <row r="6" spans="1:7" ht="20.100000000000001" customHeight="1" x14ac:dyDescent="0.25">
      <c r="A6" s="79" t="s">
        <v>23</v>
      </c>
      <c r="B6" s="80"/>
      <c r="C6" s="79"/>
      <c r="D6" s="80">
        <f>SUM(D4:D5)</f>
        <v>0</v>
      </c>
    </row>
    <row r="8" spans="1:7" ht="20.100000000000001" customHeight="1" x14ac:dyDescent="0.25">
      <c r="A8" s="79" t="s">
        <v>120</v>
      </c>
      <c r="B8" s="79" t="s">
        <v>118</v>
      </c>
      <c r="C8" s="79" t="s">
        <v>122</v>
      </c>
      <c r="D8" s="79" t="s">
        <v>123</v>
      </c>
    </row>
    <row r="9" spans="1:7" ht="20.100000000000001" customHeight="1" x14ac:dyDescent="0.25">
      <c r="A9" s="57">
        <f>'MÂO DE OBRA'!D6</f>
        <v>0</v>
      </c>
      <c r="B9" s="58">
        <v>22</v>
      </c>
      <c r="C9" s="67">
        <f>(A9/30*B9*6%)</f>
        <v>0</v>
      </c>
      <c r="D9" s="59">
        <f>D6-C9</f>
        <v>0</v>
      </c>
      <c r="G9" s="76"/>
    </row>
    <row r="11" spans="1:7" ht="20.100000000000001" customHeight="1" x14ac:dyDescent="0.25">
      <c r="A11" s="79" t="s">
        <v>121</v>
      </c>
      <c r="B11" s="79" t="s">
        <v>118</v>
      </c>
      <c r="C11" s="79" t="s">
        <v>122</v>
      </c>
      <c r="D11" s="79" t="s">
        <v>123</v>
      </c>
    </row>
    <row r="12" spans="1:7" ht="20.100000000000001" customHeight="1" x14ac:dyDescent="0.25">
      <c r="A12" s="57">
        <f>'MÂO DE OBRA'!E6</f>
        <v>0</v>
      </c>
      <c r="B12" s="58">
        <v>22</v>
      </c>
      <c r="C12" s="67">
        <f>(A12/30*B12*6%)</f>
        <v>0</v>
      </c>
      <c r="D12" s="59">
        <f>D6-C12</f>
        <v>0</v>
      </c>
    </row>
    <row r="13" spans="1:7" ht="20.100000000000001" customHeight="1" x14ac:dyDescent="0.25">
      <c r="A13" s="187" t="s">
        <v>191</v>
      </c>
    </row>
  </sheetData>
  <mergeCells count="2">
    <mergeCell ref="A1:D1"/>
    <mergeCell ref="A2:D2"/>
  </mergeCells>
  <printOptions horizontalCentered="1"/>
  <pageMargins left="0.31496062992125984" right="0.31496062992125984" top="0.78740157480314965" bottom="0.78740157480314965" header="0.31496062992125984" footer="0.31496062992125984"/>
  <pageSetup paperSize="9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zoomScaleNormal="100" workbookViewId="0">
      <selection activeCell="G7" sqref="G7"/>
    </sheetView>
  </sheetViews>
  <sheetFormatPr defaultRowHeight="15" customHeight="1" x14ac:dyDescent="0.2"/>
  <cols>
    <col min="1" max="1" width="7" style="23" customWidth="1"/>
    <col min="2" max="2" width="18.7109375" style="23" customWidth="1"/>
    <col min="3" max="3" width="13.42578125" style="23" customWidth="1"/>
    <col min="4" max="4" width="11" style="23" customWidth="1"/>
    <col min="5" max="9" width="18.7109375" style="23" customWidth="1"/>
    <col min="10" max="10" width="16.42578125" style="23" customWidth="1"/>
    <col min="11" max="16384" width="9.140625" style="23"/>
  </cols>
  <sheetData>
    <row r="1" spans="1:9" ht="15" customHeight="1" x14ac:dyDescent="0.2">
      <c r="A1" s="280" t="s">
        <v>188</v>
      </c>
      <c r="B1" s="280"/>
      <c r="C1" s="280"/>
      <c r="D1" s="280"/>
      <c r="E1" s="280"/>
      <c r="F1" s="280"/>
      <c r="G1" s="280"/>
      <c r="H1" s="280"/>
      <c r="I1" s="280"/>
    </row>
    <row r="2" spans="1:9" ht="15" customHeight="1" thickBot="1" x14ac:dyDescent="0.25">
      <c r="A2" s="157"/>
      <c r="B2" s="83"/>
      <c r="C2" s="83"/>
      <c r="D2" s="83"/>
      <c r="E2" s="83"/>
      <c r="F2" s="83"/>
      <c r="G2" s="83"/>
      <c r="H2" s="83"/>
      <c r="I2" s="83"/>
    </row>
    <row r="3" spans="1:9" ht="15" customHeight="1" x14ac:dyDescent="0.2">
      <c r="A3" s="265" t="s">
        <v>144</v>
      </c>
      <c r="B3" s="266"/>
      <c r="C3" s="266"/>
      <c r="D3" s="266"/>
      <c r="E3" s="96" t="s">
        <v>81</v>
      </c>
      <c r="F3" s="94" t="s">
        <v>43</v>
      </c>
      <c r="G3" s="84"/>
      <c r="H3" s="84"/>
      <c r="I3" s="84"/>
    </row>
    <row r="4" spans="1:9" ht="15" customHeight="1" x14ac:dyDescent="0.2">
      <c r="A4" s="258" t="s">
        <v>154</v>
      </c>
      <c r="B4" s="259"/>
      <c r="C4" s="260"/>
      <c r="D4" s="46" t="s">
        <v>15</v>
      </c>
      <c r="E4" s="43" t="s">
        <v>0</v>
      </c>
      <c r="F4" s="111" t="s">
        <v>0</v>
      </c>
      <c r="G4" s="84"/>
      <c r="H4" s="84"/>
      <c r="I4" s="84"/>
    </row>
    <row r="5" spans="1:9" ht="15" customHeight="1" x14ac:dyDescent="0.2">
      <c r="A5" s="95" t="s">
        <v>1</v>
      </c>
      <c r="B5" s="255" t="s">
        <v>137</v>
      </c>
      <c r="C5" s="256"/>
      <c r="D5" s="81" t="s">
        <v>35</v>
      </c>
      <c r="E5" s="102">
        <f>'MÂO DE OBRA'!D85*12*'MÂO DE OBRA'!$D$96</f>
        <v>0</v>
      </c>
      <c r="F5" s="103">
        <f>'MÂO DE OBRA'!E85*12*'MÂO DE OBRA'!$E$96</f>
        <v>0</v>
      </c>
      <c r="G5" s="91"/>
      <c r="H5" s="257"/>
      <c r="I5" s="257"/>
    </row>
    <row r="6" spans="1:9" ht="15" customHeight="1" x14ac:dyDescent="0.2">
      <c r="A6" s="95" t="s">
        <v>3</v>
      </c>
      <c r="B6" s="255" t="s">
        <v>138</v>
      </c>
      <c r="C6" s="256"/>
      <c r="D6" s="81" t="s">
        <v>35</v>
      </c>
      <c r="E6" s="102">
        <f>'MÂO DE OBRA'!D86*12*'MÂO DE OBRA'!$D$96</f>
        <v>0</v>
      </c>
      <c r="F6" s="103">
        <f>'MÂO DE OBRA'!E86*12*'MÂO DE OBRA'!$E$96</f>
        <v>0</v>
      </c>
      <c r="G6" s="91"/>
      <c r="H6" s="257"/>
      <c r="I6" s="257"/>
    </row>
    <row r="7" spans="1:9" ht="15" customHeight="1" x14ac:dyDescent="0.2">
      <c r="A7" s="95" t="s">
        <v>4</v>
      </c>
      <c r="B7" s="255" t="s">
        <v>139</v>
      </c>
      <c r="C7" s="256"/>
      <c r="D7" s="81" t="s">
        <v>35</v>
      </c>
      <c r="E7" s="102">
        <f>'MÂO DE OBRA'!D87*12*'MÂO DE OBRA'!$D$96</f>
        <v>0</v>
      </c>
      <c r="F7" s="103">
        <f>'MÂO DE OBRA'!E87*12*'MÂO DE OBRA'!$E$96</f>
        <v>0</v>
      </c>
      <c r="G7" s="91"/>
      <c r="H7" s="257"/>
      <c r="I7" s="257"/>
    </row>
    <row r="8" spans="1:9" ht="15" customHeight="1" x14ac:dyDescent="0.2">
      <c r="A8" s="95" t="s">
        <v>153</v>
      </c>
      <c r="B8" s="255" t="s">
        <v>140</v>
      </c>
      <c r="C8" s="256"/>
      <c r="D8" s="133">
        <f>'MÂO DE OBRA'!C69</f>
        <v>0</v>
      </c>
      <c r="E8" s="102">
        <f>'MÂO DE OBRA'!D88*12*'MÂO DE OBRA'!$D$96</f>
        <v>0</v>
      </c>
      <c r="F8" s="103">
        <f>'MÂO DE OBRA'!E88*12*'MÂO DE OBRA'!$E$96</f>
        <v>0</v>
      </c>
      <c r="G8" s="91"/>
      <c r="H8" s="257"/>
      <c r="I8" s="257"/>
    </row>
    <row r="9" spans="1:9" ht="15" customHeight="1" x14ac:dyDescent="0.2">
      <c r="A9" s="95" t="s">
        <v>6</v>
      </c>
      <c r="B9" s="253" t="s">
        <v>141</v>
      </c>
      <c r="C9" s="254"/>
      <c r="D9" s="134">
        <f>'MÂO DE OBRA'!C73</f>
        <v>0</v>
      </c>
      <c r="E9" s="109">
        <f>'MÂO DE OBRA'!D73*12*'MÂO DE OBRA'!$D$96</f>
        <v>0</v>
      </c>
      <c r="F9" s="103">
        <f>'MÂO DE OBRA'!E73*12*'MÂO DE OBRA'!$E$96</f>
        <v>0</v>
      </c>
      <c r="G9" s="91"/>
      <c r="H9" s="110"/>
      <c r="I9" s="110"/>
    </row>
    <row r="10" spans="1:9" ht="15" customHeight="1" x14ac:dyDescent="0.2">
      <c r="A10" s="95" t="s">
        <v>7</v>
      </c>
      <c r="B10" s="255" t="s">
        <v>151</v>
      </c>
      <c r="C10" s="256"/>
      <c r="D10" s="133">
        <f>'MÂO DE OBRA'!C74</f>
        <v>0</v>
      </c>
      <c r="E10" s="109">
        <f>'MÂO DE OBRA'!D74*12*'MÂO DE OBRA'!$D$96</f>
        <v>0</v>
      </c>
      <c r="F10" s="103">
        <f>'MÂO DE OBRA'!E74*12*'MÂO DE OBRA'!$E$96</f>
        <v>0</v>
      </c>
      <c r="G10" s="91"/>
      <c r="H10" s="110"/>
      <c r="I10" s="110"/>
    </row>
    <row r="11" spans="1:9" ht="15" customHeight="1" x14ac:dyDescent="0.2">
      <c r="A11" s="95" t="s">
        <v>8</v>
      </c>
      <c r="B11" s="255" t="s">
        <v>152</v>
      </c>
      <c r="C11" s="256"/>
      <c r="D11" s="133">
        <f>'MÂO DE OBRA'!C79</f>
        <v>0</v>
      </c>
      <c r="E11" s="109">
        <f>'MÂO DE OBRA'!D79*12*'MÂO DE OBRA'!$D$96</f>
        <v>0</v>
      </c>
      <c r="F11" s="103">
        <f>'MÂO DE OBRA'!E79*12*'MÂO DE OBRA'!$E$96</f>
        <v>0</v>
      </c>
      <c r="G11" s="91"/>
      <c r="H11" s="110"/>
      <c r="I11" s="110"/>
    </row>
    <row r="12" spans="1:9" ht="15" customHeight="1" thickBot="1" x14ac:dyDescent="0.25">
      <c r="A12" s="284" t="s">
        <v>136</v>
      </c>
      <c r="B12" s="285"/>
      <c r="C12" s="285"/>
      <c r="D12" s="285"/>
      <c r="E12" s="104">
        <f>SUM(E5:E11)</f>
        <v>0</v>
      </c>
      <c r="F12" s="105">
        <f>SUM(F5:F11)</f>
        <v>0</v>
      </c>
      <c r="G12" s="85"/>
      <c r="H12" s="85"/>
      <c r="I12" s="85"/>
    </row>
    <row r="13" spans="1:9" ht="15" customHeight="1" thickBot="1" x14ac:dyDescent="0.25">
      <c r="A13" s="92"/>
      <c r="B13" s="92"/>
      <c r="C13" s="92"/>
      <c r="D13" s="92"/>
      <c r="E13" s="85"/>
      <c r="F13" s="85"/>
      <c r="G13" s="85"/>
      <c r="H13" s="85"/>
      <c r="I13" s="85"/>
    </row>
    <row r="14" spans="1:9" ht="15" customHeight="1" x14ac:dyDescent="0.2">
      <c r="A14" s="265" t="s">
        <v>145</v>
      </c>
      <c r="B14" s="266"/>
      <c r="C14" s="266"/>
      <c r="D14" s="266"/>
      <c r="E14" s="96" t="s">
        <v>82</v>
      </c>
      <c r="F14" s="96" t="s">
        <v>87</v>
      </c>
      <c r="G14" s="96" t="s">
        <v>83</v>
      </c>
      <c r="H14" s="96" t="s">
        <v>84</v>
      </c>
      <c r="I14" s="94" t="s">
        <v>85</v>
      </c>
    </row>
    <row r="15" spans="1:9" ht="15" customHeight="1" x14ac:dyDescent="0.2">
      <c r="A15" s="258" t="s">
        <v>154</v>
      </c>
      <c r="B15" s="259"/>
      <c r="C15" s="260"/>
      <c r="D15" s="46" t="s">
        <v>15</v>
      </c>
      <c r="E15" s="43" t="s">
        <v>0</v>
      </c>
      <c r="F15" s="43" t="s">
        <v>0</v>
      </c>
      <c r="G15" s="43" t="s">
        <v>0</v>
      </c>
      <c r="H15" s="43" t="s">
        <v>0</v>
      </c>
      <c r="I15" s="111" t="s">
        <v>0</v>
      </c>
    </row>
    <row r="16" spans="1:9" ht="15" customHeight="1" x14ac:dyDescent="0.2">
      <c r="A16" s="95" t="s">
        <v>1</v>
      </c>
      <c r="B16" s="255" t="s">
        <v>134</v>
      </c>
      <c r="C16" s="256"/>
      <c r="D16" s="81" t="s">
        <v>35</v>
      </c>
      <c r="E16" s="102">
        <f>VEÍCULOS!E26*12*VEÍCULOS!E6</f>
        <v>0</v>
      </c>
      <c r="F16" s="102">
        <f>VEÍCULOS!F26*12*VEÍCULOS!F6</f>
        <v>0</v>
      </c>
      <c r="G16" s="102">
        <f>VEÍCULOS!G26*12*VEÍCULOS!G6</f>
        <v>0</v>
      </c>
      <c r="H16" s="102">
        <f>VEÍCULOS!H26*12*VEÍCULOS!H6</f>
        <v>0</v>
      </c>
      <c r="I16" s="103">
        <f>VEÍCULOS!I26*12*VEÍCULOS!I6</f>
        <v>0</v>
      </c>
    </row>
    <row r="17" spans="1:10" ht="15" customHeight="1" x14ac:dyDescent="0.2">
      <c r="A17" s="95" t="s">
        <v>3</v>
      </c>
      <c r="B17" s="255" t="s">
        <v>135</v>
      </c>
      <c r="C17" s="256"/>
      <c r="D17" s="81" t="s">
        <v>35</v>
      </c>
      <c r="E17" s="102">
        <f>VEÍCULOS!E33*12*VEÍCULOS!E6</f>
        <v>0</v>
      </c>
      <c r="F17" s="102">
        <f>VEÍCULOS!F33*12*VEÍCULOS!F6</f>
        <v>0</v>
      </c>
      <c r="G17" s="102">
        <f>VEÍCULOS!G33*12*VEÍCULOS!G6</f>
        <v>0</v>
      </c>
      <c r="H17" s="102">
        <f>VEÍCULOS!H33*12*VEÍCULOS!H6</f>
        <v>0</v>
      </c>
      <c r="I17" s="103">
        <f>VEÍCULOS!I33*12*VEÍCULOS!I6</f>
        <v>0</v>
      </c>
    </row>
    <row r="18" spans="1:10" ht="15" customHeight="1" x14ac:dyDescent="0.2">
      <c r="A18" s="95" t="s">
        <v>4</v>
      </c>
      <c r="B18" s="253" t="s">
        <v>141</v>
      </c>
      <c r="C18" s="254"/>
      <c r="D18" s="134">
        <f>VEÍCULOS!D38</f>
        <v>0</v>
      </c>
      <c r="E18" s="102">
        <f>VEÍCULOS!E38*12*VEÍCULOS!E6</f>
        <v>0</v>
      </c>
      <c r="F18" s="102">
        <f>VEÍCULOS!F38*12*VEÍCULOS!F6</f>
        <v>0</v>
      </c>
      <c r="G18" s="102">
        <f>VEÍCULOS!G38*12*VEÍCULOS!G6</f>
        <v>0</v>
      </c>
      <c r="H18" s="102">
        <f>VEÍCULOS!H38*12*VEÍCULOS!H6</f>
        <v>0</v>
      </c>
      <c r="I18" s="103">
        <f>VEÍCULOS!I38*12*VEÍCULOS!I6</f>
        <v>0</v>
      </c>
    </row>
    <row r="19" spans="1:10" ht="15" customHeight="1" x14ac:dyDescent="0.2">
      <c r="A19" s="95" t="s">
        <v>5</v>
      </c>
      <c r="B19" s="255" t="s">
        <v>151</v>
      </c>
      <c r="C19" s="256"/>
      <c r="D19" s="134">
        <f>VEÍCULOS!D39</f>
        <v>0</v>
      </c>
      <c r="E19" s="102">
        <f>VEÍCULOS!E39*12*VEÍCULOS!E6</f>
        <v>0</v>
      </c>
      <c r="F19" s="102">
        <f>VEÍCULOS!F39*12*VEÍCULOS!F6</f>
        <v>0</v>
      </c>
      <c r="G19" s="102">
        <f>VEÍCULOS!G39*12*VEÍCULOS!G6</f>
        <v>0</v>
      </c>
      <c r="H19" s="102">
        <f>VEÍCULOS!H39*12*VEÍCULOS!H6</f>
        <v>0</v>
      </c>
      <c r="I19" s="103">
        <f>VEÍCULOS!I39*12*VEÍCULOS!I6</f>
        <v>0</v>
      </c>
    </row>
    <row r="20" spans="1:10" ht="15" customHeight="1" x14ac:dyDescent="0.2">
      <c r="A20" s="95" t="s">
        <v>6</v>
      </c>
      <c r="B20" s="255" t="s">
        <v>152</v>
      </c>
      <c r="C20" s="256"/>
      <c r="D20" s="133">
        <f>VEÍCULOS!D44</f>
        <v>0</v>
      </c>
      <c r="E20" s="102">
        <f>VEÍCULOS!E44*12*VEÍCULOS!E6</f>
        <v>0</v>
      </c>
      <c r="F20" s="102">
        <f>VEÍCULOS!F44*12*VEÍCULOS!F6</f>
        <v>0</v>
      </c>
      <c r="G20" s="102">
        <f>VEÍCULOS!G44*12*VEÍCULOS!G6</f>
        <v>0</v>
      </c>
      <c r="H20" s="102">
        <f>VEÍCULOS!H44*12*VEÍCULOS!H6</f>
        <v>0</v>
      </c>
      <c r="I20" s="103">
        <f>VEÍCULOS!I44*12*VEÍCULOS!I6</f>
        <v>0</v>
      </c>
    </row>
    <row r="21" spans="1:10" ht="15" customHeight="1" thickBot="1" x14ac:dyDescent="0.25">
      <c r="A21" s="281" t="s">
        <v>136</v>
      </c>
      <c r="B21" s="282"/>
      <c r="C21" s="282"/>
      <c r="D21" s="283"/>
      <c r="E21" s="112">
        <f>SUM(E16:E20)</f>
        <v>0</v>
      </c>
      <c r="F21" s="112">
        <f>SUM(F16:F20)</f>
        <v>0</v>
      </c>
      <c r="G21" s="112">
        <f>SUM(G16:G20)</f>
        <v>0</v>
      </c>
      <c r="H21" s="112">
        <f>SUM(H16:H20)</f>
        <v>0</v>
      </c>
      <c r="I21" s="154">
        <f>SUM(I16:I20)</f>
        <v>0</v>
      </c>
      <c r="J21" s="145"/>
    </row>
    <row r="22" spans="1:10" ht="15" customHeight="1" thickBot="1" x14ac:dyDescent="0.25">
      <c r="A22" s="93"/>
      <c r="B22" s="93"/>
      <c r="C22" s="93"/>
      <c r="D22" s="93"/>
      <c r="E22" s="93"/>
      <c r="F22" s="93"/>
      <c r="G22" s="93"/>
      <c r="H22" s="93"/>
      <c r="I22" s="93"/>
    </row>
    <row r="23" spans="1:10" ht="15" customHeight="1" thickBot="1" x14ac:dyDescent="0.25">
      <c r="A23" s="261" t="s">
        <v>159</v>
      </c>
      <c r="B23" s="261"/>
      <c r="C23" s="261"/>
      <c r="D23" s="261"/>
      <c r="E23" s="270">
        <f>IF(VEÍCULOS!F6&gt;0,SUM(E21:I21,E12:F12),SUM('PROPOSTA FINAL'!E12,'PROPOSTA FINAL'!F12,'PROPOSTA FINAL'!E21,'PROPOSTA FINAL'!G21,'PROPOSTA FINAL'!H21,'PROPOSTA FINAL'!I21))</f>
        <v>0</v>
      </c>
      <c r="F23" s="261"/>
      <c r="G23" s="261"/>
      <c r="H23" s="261"/>
      <c r="I23" s="261"/>
      <c r="J23" s="160"/>
    </row>
    <row r="24" spans="1:10" ht="15" customHeight="1" thickBot="1" x14ac:dyDescent="0.25">
      <c r="A24" s="261" t="s">
        <v>174</v>
      </c>
      <c r="B24" s="261"/>
      <c r="C24" s="261"/>
      <c r="D24" s="261"/>
      <c r="E24" s="270">
        <f>E23/12</f>
        <v>0</v>
      </c>
      <c r="F24" s="261"/>
      <c r="G24" s="261"/>
      <c r="H24" s="261"/>
      <c r="I24" s="261"/>
      <c r="J24" s="160"/>
    </row>
    <row r="25" spans="1:10" ht="15" customHeight="1" thickBot="1" x14ac:dyDescent="0.25">
      <c r="A25" s="90"/>
      <c r="B25" s="90"/>
      <c r="C25" s="90"/>
      <c r="D25" s="90"/>
      <c r="E25" s="90"/>
      <c r="F25" s="90"/>
      <c r="G25" s="90"/>
      <c r="H25" s="90"/>
      <c r="I25" s="90"/>
      <c r="J25" s="161"/>
    </row>
    <row r="26" spans="1:10" ht="15" customHeight="1" thickBot="1" x14ac:dyDescent="0.25">
      <c r="A26" s="267" t="s">
        <v>143</v>
      </c>
      <c r="B26" s="268"/>
      <c r="C26" s="268"/>
      <c r="D26" s="268"/>
      <c r="E26" s="268"/>
      <c r="F26" s="268"/>
      <c r="G26" s="268"/>
      <c r="H26" s="268"/>
      <c r="I26" s="269"/>
      <c r="J26" s="1"/>
    </row>
    <row r="27" spans="1:10" ht="15" customHeight="1" x14ac:dyDescent="0.2">
      <c r="A27" s="265" t="s">
        <v>146</v>
      </c>
      <c r="B27" s="266"/>
      <c r="C27" s="266"/>
      <c r="D27" s="266"/>
      <c r="E27" s="96" t="s">
        <v>82</v>
      </c>
      <c r="F27" s="96" t="s">
        <v>87</v>
      </c>
      <c r="G27" s="96" t="s">
        <v>83</v>
      </c>
      <c r="H27" s="96" t="s">
        <v>84</v>
      </c>
      <c r="I27" s="94" t="s">
        <v>85</v>
      </c>
      <c r="J27" s="162"/>
    </row>
    <row r="28" spans="1:10" ht="15" customHeight="1" x14ac:dyDescent="0.2">
      <c r="A28" s="98" t="s">
        <v>1</v>
      </c>
      <c r="B28" s="262" t="s">
        <v>80</v>
      </c>
      <c r="C28" s="262"/>
      <c r="D28" s="262"/>
      <c r="E28" s="100">
        <f>VEÍCULOS!E6</f>
        <v>6</v>
      </c>
      <c r="F28" s="100">
        <f>VEÍCULOS!F6</f>
        <v>9</v>
      </c>
      <c r="G28" s="100">
        <f>VEÍCULOS!G6</f>
        <v>1</v>
      </c>
      <c r="H28" s="100">
        <f>VEÍCULOS!H6</f>
        <v>1</v>
      </c>
      <c r="I28" s="101">
        <f>VEÍCULOS!I6</f>
        <v>1</v>
      </c>
      <c r="J28" s="163"/>
    </row>
    <row r="29" spans="1:10" ht="15" customHeight="1" x14ac:dyDescent="0.2">
      <c r="A29" s="97" t="s">
        <v>3</v>
      </c>
      <c r="B29" s="263" t="s">
        <v>182</v>
      </c>
      <c r="C29" s="264"/>
      <c r="D29" s="264"/>
      <c r="E29" s="136">
        <f>($E$12/SUM($E$28:$I$28))*E28</f>
        <v>0</v>
      </c>
      <c r="F29" s="136">
        <f>($E$12/SUM($E$28:$I$28))*F28</f>
        <v>0</v>
      </c>
      <c r="G29" s="136">
        <f>($E$12/SUM($E$28:$I$28))*G28</f>
        <v>0</v>
      </c>
      <c r="H29" s="136">
        <f>($E$12/SUM($E$28:$I$28))*H28</f>
        <v>0</v>
      </c>
      <c r="I29" s="137">
        <f>($E$12/SUM($E$28:$I$28))*I28</f>
        <v>0</v>
      </c>
      <c r="J29" s="163"/>
    </row>
    <row r="30" spans="1:10" ht="15" customHeight="1" x14ac:dyDescent="0.2">
      <c r="A30" s="98" t="s">
        <v>4</v>
      </c>
      <c r="B30" s="263" t="s">
        <v>183</v>
      </c>
      <c r="C30" s="264"/>
      <c r="D30" s="264"/>
      <c r="E30" s="136">
        <f>($F$12/SUM($E$28:$I$28))*E28</f>
        <v>0</v>
      </c>
      <c r="F30" s="136">
        <f>($F$12/SUM($E$28:$I$28))*F28</f>
        <v>0</v>
      </c>
      <c r="G30" s="136">
        <f>($F$12/SUM($E$28:$I$28))*G28</f>
        <v>0</v>
      </c>
      <c r="H30" s="136">
        <f>($F$12/SUM($E$28:$I$28))*H28</f>
        <v>0</v>
      </c>
      <c r="I30" s="137">
        <f>($F$12/SUM($E$28:$I$28))*I28</f>
        <v>0</v>
      </c>
      <c r="J30" s="163"/>
    </row>
    <row r="31" spans="1:10" ht="15" customHeight="1" x14ac:dyDescent="0.2">
      <c r="A31" s="97" t="s">
        <v>5</v>
      </c>
      <c r="B31" s="276" t="s">
        <v>181</v>
      </c>
      <c r="C31" s="277"/>
      <c r="D31" s="278"/>
      <c r="E31" s="136">
        <f>E21</f>
        <v>0</v>
      </c>
      <c r="F31" s="136">
        <f>F21</f>
        <v>0</v>
      </c>
      <c r="G31" s="136">
        <f>G21</f>
        <v>0</v>
      </c>
      <c r="H31" s="136">
        <f>H21</f>
        <v>0</v>
      </c>
      <c r="I31" s="137">
        <f>I21</f>
        <v>0</v>
      </c>
      <c r="J31" s="163"/>
    </row>
    <row r="32" spans="1:10" ht="15" customHeight="1" x14ac:dyDescent="0.2">
      <c r="A32" s="98" t="s">
        <v>6</v>
      </c>
      <c r="B32" s="276" t="s">
        <v>158</v>
      </c>
      <c r="C32" s="277"/>
      <c r="D32" s="278"/>
      <c r="E32" s="136">
        <f>SUM(E29:E31)</f>
        <v>0</v>
      </c>
      <c r="F32" s="136">
        <f>SUM(F29:F31)</f>
        <v>0</v>
      </c>
      <c r="G32" s="136">
        <f>SUM(G29:G31)</f>
        <v>0</v>
      </c>
      <c r="H32" s="136">
        <f>SUM(H29:H31)</f>
        <v>0</v>
      </c>
      <c r="I32" s="137">
        <f>SUM(I29:I31)</f>
        <v>0</v>
      </c>
      <c r="J32" s="163"/>
    </row>
    <row r="33" spans="1:10" ht="15" customHeight="1" x14ac:dyDescent="0.2">
      <c r="A33" s="98" t="s">
        <v>7</v>
      </c>
      <c r="B33" s="271" t="s">
        <v>105</v>
      </c>
      <c r="C33" s="272"/>
      <c r="D33" s="273"/>
      <c r="E33" s="100">
        <f>VEÍCULOS!E10</f>
        <v>1775</v>
      </c>
      <c r="F33" s="100">
        <f>VEÍCULOS!F10</f>
        <v>844</v>
      </c>
      <c r="G33" s="100">
        <f>VEÍCULOS!G10</f>
        <v>1070</v>
      </c>
      <c r="H33" s="100">
        <f>VEÍCULOS!H10</f>
        <v>600</v>
      </c>
      <c r="I33" s="101">
        <f>VEÍCULOS!I10</f>
        <v>330</v>
      </c>
      <c r="J33" s="163"/>
    </row>
    <row r="34" spans="1:10" ht="15" customHeight="1" x14ac:dyDescent="0.2">
      <c r="A34" s="98" t="s">
        <v>8</v>
      </c>
      <c r="B34" s="271" t="s">
        <v>149</v>
      </c>
      <c r="C34" s="272"/>
      <c r="D34" s="273"/>
      <c r="E34" s="100">
        <f>E33*12</f>
        <v>21300</v>
      </c>
      <c r="F34" s="100">
        <f>F33*12</f>
        <v>10128</v>
      </c>
      <c r="G34" s="100">
        <f>G33*12</f>
        <v>12840</v>
      </c>
      <c r="H34" s="100">
        <f>H33*12</f>
        <v>7200</v>
      </c>
      <c r="I34" s="101">
        <f>I33*12</f>
        <v>3960</v>
      </c>
      <c r="J34" s="163"/>
    </row>
    <row r="35" spans="1:10" ht="15" customHeight="1" x14ac:dyDescent="0.2">
      <c r="A35" s="98" t="s">
        <v>9</v>
      </c>
      <c r="B35" s="262" t="s">
        <v>150</v>
      </c>
      <c r="C35" s="262"/>
      <c r="D35" s="262"/>
      <c r="E35" s="100">
        <f>E34*E28</f>
        <v>127800</v>
      </c>
      <c r="F35" s="100">
        <f>F34*F28</f>
        <v>91152</v>
      </c>
      <c r="G35" s="100">
        <f>G34*G28</f>
        <v>12840</v>
      </c>
      <c r="H35" s="100">
        <f>H34*H28</f>
        <v>7200</v>
      </c>
      <c r="I35" s="101">
        <f>I34*I28</f>
        <v>3960</v>
      </c>
      <c r="J35" s="163"/>
    </row>
    <row r="36" spans="1:10" ht="15" customHeight="1" x14ac:dyDescent="0.2">
      <c r="A36" s="99" t="s">
        <v>173</v>
      </c>
      <c r="B36" s="279" t="s">
        <v>147</v>
      </c>
      <c r="C36" s="279"/>
      <c r="D36" s="279"/>
      <c r="E36" s="147">
        <f>E32/E35</f>
        <v>0</v>
      </c>
      <c r="F36" s="147">
        <f>F32/F35</f>
        <v>0</v>
      </c>
      <c r="G36" s="147">
        <f>G32/G35</f>
        <v>0</v>
      </c>
      <c r="H36" s="147">
        <f>H32/H35</f>
        <v>0</v>
      </c>
      <c r="I36" s="147">
        <f>I32/I35</f>
        <v>0</v>
      </c>
      <c r="J36" s="159"/>
    </row>
    <row r="37" spans="1:10" ht="15" customHeight="1" x14ac:dyDescent="0.2">
      <c r="A37" s="274" t="s">
        <v>171</v>
      </c>
      <c r="B37" s="275"/>
      <c r="C37" s="275"/>
      <c r="D37" s="275"/>
      <c r="E37" s="275"/>
      <c r="F37" s="275"/>
      <c r="G37" s="275"/>
      <c r="H37" s="275"/>
      <c r="I37" s="275"/>
    </row>
    <row r="38" spans="1:10" ht="15" customHeight="1" x14ac:dyDescent="0.2">
      <c r="A38" s="274" t="s">
        <v>172</v>
      </c>
      <c r="B38" s="275"/>
      <c r="C38" s="275"/>
      <c r="D38" s="275"/>
      <c r="E38" s="275"/>
      <c r="F38" s="275"/>
      <c r="G38" s="275"/>
      <c r="H38" s="275"/>
      <c r="I38" s="275"/>
    </row>
  </sheetData>
  <mergeCells count="40">
    <mergeCell ref="A1:I1"/>
    <mergeCell ref="A21:D21"/>
    <mergeCell ref="B5:C5"/>
    <mergeCell ref="B6:C6"/>
    <mergeCell ref="B7:C7"/>
    <mergeCell ref="B8:C8"/>
    <mergeCell ref="B9:C9"/>
    <mergeCell ref="B10:C10"/>
    <mergeCell ref="B17:C17"/>
    <mergeCell ref="B19:C19"/>
    <mergeCell ref="A3:D3"/>
    <mergeCell ref="A4:C4"/>
    <mergeCell ref="A14:D14"/>
    <mergeCell ref="B20:C20"/>
    <mergeCell ref="H5:I5"/>
    <mergeCell ref="A12:D12"/>
    <mergeCell ref="A37:I37"/>
    <mergeCell ref="A38:I38"/>
    <mergeCell ref="B31:D31"/>
    <mergeCell ref="B32:D32"/>
    <mergeCell ref="B36:D36"/>
    <mergeCell ref="A23:D23"/>
    <mergeCell ref="B35:D35"/>
    <mergeCell ref="B29:D29"/>
    <mergeCell ref="B30:D30"/>
    <mergeCell ref="A27:D27"/>
    <mergeCell ref="A26:I26"/>
    <mergeCell ref="E23:I23"/>
    <mergeCell ref="B28:D28"/>
    <mergeCell ref="B33:D33"/>
    <mergeCell ref="B34:D34"/>
    <mergeCell ref="A24:D24"/>
    <mergeCell ref="E24:I24"/>
    <mergeCell ref="B18:C18"/>
    <mergeCell ref="B11:C11"/>
    <mergeCell ref="H8:I8"/>
    <mergeCell ref="H7:I7"/>
    <mergeCell ref="H6:I6"/>
    <mergeCell ref="B16:C16"/>
    <mergeCell ref="A15:C15"/>
  </mergeCells>
  <printOptions horizontalCentered="1"/>
  <pageMargins left="0" right="0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5</vt:i4>
      </vt:variant>
    </vt:vector>
  </HeadingPairs>
  <TitlesOfParts>
    <vt:vector size="10" baseType="lpstr">
      <vt:lpstr>VEÍCULOS</vt:lpstr>
      <vt:lpstr>MÂO DE OBRA</vt:lpstr>
      <vt:lpstr>UNIFORME</vt:lpstr>
      <vt:lpstr>TRANSPORTE</vt:lpstr>
      <vt:lpstr>PROPOSTA FINAL</vt:lpstr>
      <vt:lpstr>'MÂO DE OBRA'!Area_de_impressao</vt:lpstr>
      <vt:lpstr>'PROPOSTA FINAL'!Area_de_impressao</vt:lpstr>
      <vt:lpstr>TRANSPORTE!Area_de_impressao</vt:lpstr>
      <vt:lpstr>UNIFORME!Area_de_impressao</vt:lpstr>
      <vt:lpstr>VEÍCULOS!Area_de_impressao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Gilsele</dc:creator>
  <cp:lastModifiedBy>Larissa Pereira Pelaquim</cp:lastModifiedBy>
  <cp:lastPrinted>2017-09-06T13:19:52Z</cp:lastPrinted>
  <dcterms:created xsi:type="dcterms:W3CDTF">2017-02-13T23:08:33Z</dcterms:created>
  <dcterms:modified xsi:type="dcterms:W3CDTF">2017-09-06T13:20:26Z</dcterms:modified>
</cp:coreProperties>
</file>