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EstaPasta_de_trabalho"/>
  <mc:AlternateContent xmlns:mc="http://schemas.openxmlformats.org/markup-compatibility/2006">
    <mc:Choice Requires="x15">
      <x15ac:absPath xmlns:x15ac="http://schemas.microsoft.com/office/spreadsheetml/2010/11/ac" url="Z:\Licitações\Pregões\2022\PE - 208553 - Serviços Médicos\Versões após PGBC\"/>
    </mc:Choice>
  </mc:AlternateContent>
  <xr:revisionPtr revIDLastSave="0" documentId="13_ncr:1_{5C6CC2BE-D6AF-4E58-A67E-6D02349E0541}" xr6:coauthVersionLast="47" xr6:coauthVersionMax="47" xr10:uidLastSave="{00000000-0000-0000-0000-000000000000}"/>
  <bookViews>
    <workbookView xWindow="-110" yWindow="-110" windowWidth="19420" windowHeight="10420" xr2:uid="{00000000-000D-0000-FFFF-FFFF00000000}"/>
  </bookViews>
  <sheets>
    <sheet name="Planilha Original" sheetId="28" r:id="rId1"/>
    <sheet name="Equipamentos Original" sheetId="30" r:id="rId2"/>
    <sheet name="Medicamentos Original" sheetId="31" r:id="rId3"/>
    <sheet name="Pesquisa salários" sheetId="37" state="hidden" r:id="rId4"/>
    <sheet name="Uniformes e outros" sheetId="38" r:id="rId5"/>
    <sheet name="Valores ref. itens novos" sheetId="25" state="hidden" r:id="rId6"/>
    <sheet name="Pesquisas de mercado" sheetId="26" state="hidden" r:id="rId7"/>
    <sheet name="Aditivo Kits" sheetId="22" state="hidden" r:id="rId8"/>
  </sheets>
  <externalReferences>
    <externalReference r:id="rId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30" l="1"/>
  <c r="K7" i="30" s="1"/>
  <c r="J8" i="30"/>
  <c r="J9" i="30"/>
  <c r="H3" i="38"/>
  <c r="E7" i="38"/>
  <c r="G15" i="38"/>
  <c r="G14" i="38"/>
  <c r="G13" i="38"/>
  <c r="G12" i="38"/>
  <c r="G11" i="38"/>
  <c r="G10" i="38"/>
  <c r="G9" i="38"/>
  <c r="G7" i="38"/>
  <c r="H7" i="38" s="1"/>
  <c r="I11" i="38" s="1"/>
  <c r="G6" i="38"/>
  <c r="H6" i="38" s="1"/>
  <c r="G5" i="38"/>
  <c r="H5" i="38" s="1"/>
  <c r="G3" i="38"/>
  <c r="O15" i="38"/>
  <c r="O14" i="38"/>
  <c r="O13" i="38"/>
  <c r="O12" i="38"/>
  <c r="O11" i="38"/>
  <c r="O10" i="38"/>
  <c r="O9" i="38"/>
  <c r="O8" i="38"/>
  <c r="O7" i="38"/>
  <c r="O6" i="38"/>
  <c r="O5" i="38"/>
  <c r="O4" i="38"/>
  <c r="O3" i="38"/>
  <c r="D22" i="38"/>
  <c r="D21" i="38"/>
  <c r="D20" i="38"/>
  <c r="D23" i="38" s="1"/>
  <c r="G8" i="38"/>
  <c r="G4" i="38"/>
  <c r="H4" i="38" s="1"/>
  <c r="E15" i="38"/>
  <c r="E14" i="38"/>
  <c r="E13" i="38"/>
  <c r="E12" i="38"/>
  <c r="E11" i="38"/>
  <c r="E10" i="38"/>
  <c r="E9" i="38"/>
  <c r="E8" i="38"/>
  <c r="E6" i="38"/>
  <c r="E5" i="38"/>
  <c r="E4" i="38"/>
  <c r="E3" i="38"/>
  <c r="G46" i="30"/>
  <c r="J46" i="30" s="1"/>
  <c r="K46" i="30" s="1"/>
  <c r="G45" i="30"/>
  <c r="J45" i="30" s="1"/>
  <c r="K45" i="30" s="1"/>
  <c r="G44" i="30"/>
  <c r="J44" i="30" s="1"/>
  <c r="K44" i="30" s="1"/>
  <c r="G43" i="30"/>
  <c r="J43" i="30" s="1"/>
  <c r="K43" i="30" s="1"/>
  <c r="G42" i="30"/>
  <c r="J42" i="30" s="1"/>
  <c r="K42" i="30" s="1"/>
  <c r="G41" i="30"/>
  <c r="J41" i="30" s="1"/>
  <c r="K41" i="30" s="1"/>
  <c r="G40" i="30"/>
  <c r="J40" i="30" s="1"/>
  <c r="K40" i="30" s="1"/>
  <c r="G39" i="30"/>
  <c r="J39" i="30" s="1"/>
  <c r="K39" i="30" s="1"/>
  <c r="J38" i="30"/>
  <c r="K38" i="30" s="1"/>
  <c r="G38" i="30"/>
  <c r="G37" i="30"/>
  <c r="J37" i="30" s="1"/>
  <c r="K37" i="30" s="1"/>
  <c r="G36" i="30"/>
  <c r="J36" i="30" s="1"/>
  <c r="K36" i="30" s="1"/>
  <c r="G35" i="30"/>
  <c r="J35" i="30" s="1"/>
  <c r="K35" i="30" s="1"/>
  <c r="G34" i="30"/>
  <c r="J34" i="30" s="1"/>
  <c r="K34" i="30" s="1"/>
  <c r="G33" i="30"/>
  <c r="J33" i="30" s="1"/>
  <c r="K33" i="30" s="1"/>
  <c r="G32" i="30"/>
  <c r="J32" i="30" s="1"/>
  <c r="K32" i="30" s="1"/>
  <c r="G31" i="30"/>
  <c r="J31" i="30" s="1"/>
  <c r="K31" i="30" s="1"/>
  <c r="J30" i="30"/>
  <c r="K30" i="30" s="1"/>
  <c r="G30" i="30"/>
  <c r="J26" i="30"/>
  <c r="K26" i="30" s="1"/>
  <c r="J25" i="30"/>
  <c r="K25" i="30" s="1"/>
  <c r="J24" i="30"/>
  <c r="K24" i="30" s="1"/>
  <c r="J23" i="30"/>
  <c r="K23" i="30" s="1"/>
  <c r="J22" i="30"/>
  <c r="K22" i="30" s="1"/>
  <c r="J18" i="30"/>
  <c r="K18" i="30" s="1"/>
  <c r="J17" i="30"/>
  <c r="K17" i="30" s="1"/>
  <c r="J16" i="30"/>
  <c r="K16" i="30" s="1"/>
  <c r="J15" i="30"/>
  <c r="K15" i="30" s="1"/>
  <c r="J14" i="30"/>
  <c r="K14" i="30" s="1"/>
  <c r="J13" i="30"/>
  <c r="K13" i="30" s="1"/>
  <c r="J12" i="30"/>
  <c r="K12" i="30" s="1"/>
  <c r="J11" i="30"/>
  <c r="K11" i="30" s="1"/>
  <c r="J10" i="30"/>
  <c r="K10" i="30" s="1"/>
  <c r="K9" i="30"/>
  <c r="K8" i="30"/>
  <c r="J6" i="30"/>
  <c r="K6" i="30" s="1"/>
  <c r="J5" i="30"/>
  <c r="K5" i="30" s="1"/>
  <c r="E7" i="31"/>
  <c r="N6" i="37"/>
  <c r="M6" i="37"/>
  <c r="M5" i="37"/>
  <c r="M4" i="37"/>
  <c r="F3" i="37"/>
  <c r="E3" i="37"/>
  <c r="D3" i="37"/>
  <c r="C3" i="37"/>
  <c r="M3" i="37" s="1"/>
  <c r="F2" i="37"/>
  <c r="D2" i="37"/>
  <c r="C2" i="37"/>
  <c r="M2" i="37" s="1"/>
  <c r="K27" i="30" l="1"/>
  <c r="K47" i="30"/>
  <c r="K19" i="30"/>
  <c r="K49" i="30" s="1"/>
  <c r="K50" i="30" s="1"/>
  <c r="J78" i="31"/>
  <c r="J77" i="31"/>
  <c r="J76" i="31"/>
  <c r="J75" i="31"/>
  <c r="J74" i="31"/>
  <c r="J73" i="31"/>
  <c r="J72" i="31"/>
  <c r="J71" i="31"/>
  <c r="J70" i="31"/>
  <c r="J69" i="31"/>
  <c r="J68" i="31"/>
  <c r="J65" i="31"/>
  <c r="J64" i="31"/>
  <c r="J63" i="31"/>
  <c r="J62" i="31"/>
  <c r="J59" i="31"/>
  <c r="J58" i="31"/>
  <c r="J57" i="31"/>
  <c r="J56" i="31"/>
  <c r="J55" i="31"/>
  <c r="J54" i="31"/>
  <c r="J53" i="31"/>
  <c r="J52" i="31"/>
  <c r="J51" i="31"/>
  <c r="J50" i="31"/>
  <c r="J49" i="31"/>
  <c r="J48" i="31"/>
  <c r="J47" i="31"/>
  <c r="J46" i="31"/>
  <c r="J45" i="31"/>
  <c r="J44" i="31"/>
  <c r="J43" i="31"/>
  <c r="J42" i="31"/>
  <c r="J41" i="31"/>
  <c r="J40" i="31"/>
  <c r="J39" i="31"/>
  <c r="J38" i="31"/>
  <c r="J37" i="31"/>
  <c r="J36" i="31"/>
  <c r="J35" i="31"/>
  <c r="J32" i="31"/>
  <c r="J31" i="31"/>
  <c r="J30" i="31"/>
  <c r="J29" i="31"/>
  <c r="J26" i="31"/>
  <c r="J25" i="31"/>
  <c r="J24" i="31"/>
  <c r="J23" i="31"/>
  <c r="J22" i="31"/>
  <c r="J21" i="31"/>
  <c r="J20" i="31"/>
  <c r="J19" i="31"/>
  <c r="J18" i="31"/>
  <c r="J15" i="31"/>
  <c r="J14" i="31"/>
  <c r="J13" i="31"/>
  <c r="J12" i="31"/>
  <c r="J11" i="31"/>
  <c r="J10" i="31"/>
  <c r="J9" i="31"/>
  <c r="J8" i="31"/>
  <c r="J7" i="31"/>
  <c r="J6" i="31"/>
  <c r="J5" i="31"/>
  <c r="J4" i="31"/>
  <c r="J3" i="31"/>
  <c r="J33" i="31" l="1"/>
  <c r="J27" i="31"/>
  <c r="J66" i="31"/>
  <c r="J79" i="31"/>
  <c r="J16" i="31"/>
  <c r="J60" i="31"/>
  <c r="J80" i="31" l="1"/>
  <c r="J81" i="31" s="1"/>
  <c r="H98" i="28" l="1"/>
  <c r="G68" i="28"/>
  <c r="H32" i="28"/>
  <c r="H25" i="28"/>
  <c r="H34" i="28" s="1"/>
  <c r="H124" i="28" l="1"/>
  <c r="H109" i="28"/>
  <c r="H122" i="28"/>
  <c r="H101" i="28"/>
  <c r="H92" i="28"/>
  <c r="H95" i="28"/>
  <c r="H81" i="28"/>
  <c r="H42" i="28"/>
  <c r="H54" i="28"/>
  <c r="H97" i="28" l="1"/>
  <c r="H99" i="28" s="1"/>
  <c r="H127" i="28" s="1"/>
  <c r="H52" i="28"/>
  <c r="B139" i="28" l="1"/>
  <c r="B138" i="28"/>
  <c r="B137" i="28"/>
  <c r="B136" i="28"/>
  <c r="G98" i="28"/>
  <c r="F98" i="28"/>
  <c r="E98" i="28"/>
  <c r="D98" i="28"/>
  <c r="H68" i="28"/>
  <c r="F68" i="28"/>
  <c r="E68" i="28"/>
  <c r="D68" i="28"/>
  <c r="C52" i="28"/>
  <c r="H40" i="28" s="1"/>
  <c r="G32" i="28"/>
  <c r="F32" i="28"/>
  <c r="E32" i="28"/>
  <c r="D32" i="28"/>
  <c r="G25" i="28"/>
  <c r="F25" i="28"/>
  <c r="G101" i="28" s="1"/>
  <c r="E25" i="28"/>
  <c r="E92" i="28" s="1"/>
  <c r="D25" i="28"/>
  <c r="F54" i="28" l="1"/>
  <c r="F92" i="28"/>
  <c r="D54" i="28"/>
  <c r="D92" i="28"/>
  <c r="G54" i="28"/>
  <c r="G92" i="28"/>
  <c r="C79" i="28"/>
  <c r="H79" i="28"/>
  <c r="H126" i="28" s="1"/>
  <c r="E42" i="28"/>
  <c r="E54" i="28"/>
  <c r="D122" i="28"/>
  <c r="D42" i="28"/>
  <c r="F64" i="28"/>
  <c r="F42" i="28"/>
  <c r="G81" i="28"/>
  <c r="G42" i="28"/>
  <c r="G109" i="28"/>
  <c r="D81" i="28"/>
  <c r="G95" i="28"/>
  <c r="G122" i="28"/>
  <c r="G71" i="28"/>
  <c r="F71" i="28"/>
  <c r="G124" i="28"/>
  <c r="D128" i="28"/>
  <c r="E71" i="28"/>
  <c r="E64" i="28"/>
  <c r="E95" i="28"/>
  <c r="E122" i="28"/>
  <c r="E109" i="28"/>
  <c r="E101" i="28"/>
  <c r="F124" i="28"/>
  <c r="F34" i="28"/>
  <c r="E81" i="28"/>
  <c r="D101" i="28"/>
  <c r="E124" i="28"/>
  <c r="E34" i="28"/>
  <c r="F122" i="28"/>
  <c r="F109" i="28"/>
  <c r="F101" i="28"/>
  <c r="F95" i="28"/>
  <c r="F81" i="28"/>
  <c r="D64" i="28"/>
  <c r="D71" i="28"/>
  <c r="D34" i="28"/>
  <c r="D95" i="28"/>
  <c r="E128" i="28"/>
  <c r="D109" i="28"/>
  <c r="D124" i="28"/>
  <c r="G34" i="28"/>
  <c r="F40" i="28" l="1"/>
  <c r="E40" i="28"/>
  <c r="E66" i="28" s="1"/>
  <c r="G52" i="28"/>
  <c r="H67" i="28" s="1"/>
  <c r="D40" i="28"/>
  <c r="D66" i="28" s="1"/>
  <c r="D52" i="28"/>
  <c r="D67" i="28" s="1"/>
  <c r="G79" i="28"/>
  <c r="G126" i="28" s="1"/>
  <c r="G40" i="28"/>
  <c r="H66" i="28" s="1"/>
  <c r="E52" i="28"/>
  <c r="E67" i="28" s="1"/>
  <c r="F52" i="28"/>
  <c r="F128" i="28"/>
  <c r="E97" i="28"/>
  <c r="E99" i="28" s="1"/>
  <c r="E127" i="28" s="1"/>
  <c r="D79" i="28"/>
  <c r="D126" i="28" s="1"/>
  <c r="E79" i="28"/>
  <c r="E126" i="28" s="1"/>
  <c r="G97" i="28"/>
  <c r="G99" i="28" s="1"/>
  <c r="G127" i="28" s="1"/>
  <c r="F79" i="28"/>
  <c r="F126" i="28" s="1"/>
  <c r="F97" i="28"/>
  <c r="F99" i="28" s="1"/>
  <c r="F127" i="28" s="1"/>
  <c r="H128" i="28" l="1"/>
  <c r="D97" i="28"/>
  <c r="D99" i="28" s="1"/>
  <c r="D127" i="28" s="1"/>
  <c r="H69" i="28"/>
  <c r="F67" i="28"/>
  <c r="G67" i="28"/>
  <c r="F66" i="28"/>
  <c r="G66" i="28"/>
  <c r="E69" i="28"/>
  <c r="E125" i="28" s="1"/>
  <c r="E129" i="28" s="1"/>
  <c r="D69" i="28"/>
  <c r="D125" i="28" s="1"/>
  <c r="G128" i="28" l="1"/>
  <c r="G125" i="28"/>
  <c r="H125" i="28"/>
  <c r="H129" i="28" s="1"/>
  <c r="D129" i="28"/>
  <c r="F69" i="28"/>
  <c r="F125" i="28" s="1"/>
  <c r="F129" i="28" s="1"/>
  <c r="G69" i="28"/>
  <c r="H131" i="28" l="1"/>
  <c r="C140" i="28" s="1"/>
  <c r="G129" i="28"/>
  <c r="G131" i="28" s="1"/>
  <c r="F131" i="28"/>
  <c r="E131" i="28"/>
  <c r="D131" i="28"/>
  <c r="C136" i="28" s="1"/>
  <c r="F136" i="28" s="1"/>
  <c r="H136" i="28" s="1"/>
  <c r="F140" i="28" l="1"/>
  <c r="H140" i="28" s="1"/>
  <c r="C139" i="28"/>
  <c r="F139" i="28" s="1"/>
  <c r="H139" i="28" s="1"/>
  <c r="C138" i="28"/>
  <c r="F138" i="28" s="1"/>
  <c r="H138" i="28" s="1"/>
  <c r="C137" i="28"/>
  <c r="F137" i="28" s="1"/>
  <c r="H137" i="28" s="1"/>
  <c r="H117" i="28" l="1"/>
  <c r="H130" i="28" s="1"/>
  <c r="F117" i="28"/>
  <c r="F130" i="28" s="1"/>
  <c r="H141" i="28"/>
  <c r="H142" i="28" s="1"/>
  <c r="G117" i="28"/>
  <c r="E117" i="28"/>
  <c r="E130" i="28" s="1"/>
  <c r="D117" i="28"/>
  <c r="D130" i="28" s="1"/>
  <c r="G130" i="28" l="1"/>
  <c r="H18" i="26"/>
  <c r="J18" i="26" s="1"/>
  <c r="H17" i="26"/>
  <c r="J17" i="26" s="1"/>
  <c r="H16" i="26"/>
  <c r="J16" i="26" s="1"/>
  <c r="H14" i="26"/>
  <c r="J14" i="26" s="1"/>
  <c r="H13" i="26"/>
  <c r="J13" i="26" s="1"/>
  <c r="H12" i="26"/>
  <c r="J12" i="26" s="1"/>
  <c r="H11" i="26"/>
  <c r="J11" i="26" s="1"/>
  <c r="H10" i="26"/>
  <c r="J10" i="26" s="1"/>
  <c r="H9" i="26"/>
  <c r="J9" i="26" s="1"/>
  <c r="H8" i="26"/>
  <c r="J8" i="26" s="1"/>
  <c r="H7" i="26"/>
  <c r="J7" i="26" s="1"/>
  <c r="H6" i="26"/>
  <c r="J6" i="26" s="1"/>
  <c r="H5" i="26"/>
  <c r="J5" i="26" s="1"/>
  <c r="H4" i="26"/>
  <c r="J4" i="26" s="1"/>
  <c r="H3" i="26"/>
  <c r="J3" i="26" s="1"/>
  <c r="H2" i="26"/>
  <c r="J2" i="26" s="1"/>
  <c r="F50" i="25" l="1"/>
  <c r="I50" i="25" s="1"/>
  <c r="J49" i="25"/>
  <c r="F49" i="25"/>
  <c r="I49" i="25" s="1"/>
  <c r="J48" i="25"/>
  <c r="F48" i="25"/>
  <c r="I48" i="25" s="1"/>
  <c r="J47" i="25"/>
  <c r="F47" i="25"/>
  <c r="I47" i="25" s="1"/>
  <c r="J46" i="25"/>
  <c r="F46" i="25"/>
  <c r="I46" i="25" s="1"/>
  <c r="J45" i="25"/>
  <c r="F45" i="25"/>
  <c r="I45" i="25" s="1"/>
  <c r="J44" i="25"/>
  <c r="F44" i="25"/>
  <c r="I44" i="25" s="1"/>
  <c r="J43" i="25"/>
  <c r="F43" i="25"/>
  <c r="I43" i="25" s="1"/>
  <c r="J42" i="25"/>
  <c r="F42" i="25"/>
  <c r="I42" i="25" s="1"/>
  <c r="J41" i="25"/>
  <c r="F41" i="25"/>
  <c r="I41" i="25" s="1"/>
  <c r="J40" i="25"/>
  <c r="F40" i="25"/>
  <c r="I40" i="25" s="1"/>
  <c r="J39" i="25"/>
  <c r="F39" i="25"/>
  <c r="I39" i="25" s="1"/>
  <c r="J38" i="25"/>
  <c r="I38" i="25"/>
  <c r="F37" i="25"/>
  <c r="H37" i="25" s="1"/>
  <c r="I36" i="25"/>
  <c r="H36" i="25"/>
  <c r="F36" i="25"/>
  <c r="F35" i="25"/>
  <c r="I35" i="25" s="1"/>
  <c r="I34" i="25"/>
  <c r="F34" i="25"/>
  <c r="H34" i="25" s="1"/>
  <c r="F33" i="25"/>
  <c r="H33" i="25" s="1"/>
  <c r="F32" i="25"/>
  <c r="I32" i="25" s="1"/>
  <c r="F31" i="25"/>
  <c r="I31" i="25" s="1"/>
  <c r="F30" i="25"/>
  <c r="I30" i="25" s="1"/>
  <c r="F29" i="25"/>
  <c r="H29" i="25" s="1"/>
  <c r="F28" i="25"/>
  <c r="I28" i="25" s="1"/>
  <c r="F25" i="25"/>
  <c r="H25" i="25" s="1"/>
  <c r="F24" i="25"/>
  <c r="I24" i="25" s="1"/>
  <c r="F23" i="25"/>
  <c r="I23" i="25" s="1"/>
  <c r="F22" i="25"/>
  <c r="I22" i="25" s="1"/>
  <c r="F21" i="25"/>
  <c r="H21" i="25" s="1"/>
  <c r="F18" i="25"/>
  <c r="H18" i="25" s="1"/>
  <c r="C18" i="25"/>
  <c r="I17" i="25"/>
  <c r="C17" i="25"/>
  <c r="C16" i="25"/>
  <c r="F15" i="25"/>
  <c r="H15" i="25" s="1"/>
  <c r="I15" i="25" s="1"/>
  <c r="C15" i="25"/>
  <c r="F14" i="25"/>
  <c r="H14" i="25" s="1"/>
  <c r="I14" i="25" s="1"/>
  <c r="C14" i="25"/>
  <c r="F13" i="25"/>
  <c r="H13" i="25" s="1"/>
  <c r="I13" i="25" s="1"/>
  <c r="C13" i="25"/>
  <c r="F12" i="25"/>
  <c r="H12" i="25" s="1"/>
  <c r="I12" i="25" s="1"/>
  <c r="C12" i="25"/>
  <c r="F11" i="25"/>
  <c r="H11" i="25" s="1"/>
  <c r="I11" i="25" s="1"/>
  <c r="C11" i="25"/>
  <c r="H10" i="25"/>
  <c r="I10" i="25" s="1"/>
  <c r="C10" i="25"/>
  <c r="H9" i="25"/>
  <c r="I9" i="25" s="1"/>
  <c r="C9" i="25"/>
  <c r="F8" i="25"/>
  <c r="H8" i="25" s="1"/>
  <c r="I8" i="25" s="1"/>
  <c r="C8" i="25"/>
  <c r="F7" i="25"/>
  <c r="H7" i="25" s="1"/>
  <c r="I7" i="25" s="1"/>
  <c r="C7" i="25"/>
  <c r="F6" i="25"/>
  <c r="H6" i="25" s="1"/>
  <c r="I6" i="25" s="1"/>
  <c r="C6" i="25"/>
  <c r="F5" i="25"/>
  <c r="H5" i="25" s="1"/>
  <c r="I5" i="25" s="1"/>
  <c r="C5" i="25"/>
  <c r="H4" i="25"/>
  <c r="I4" i="25" s="1"/>
  <c r="C4" i="25"/>
  <c r="C3" i="25"/>
  <c r="H3" i="25" s="1"/>
  <c r="H24" i="25" l="1"/>
  <c r="H32" i="25"/>
  <c r="I21" i="25"/>
  <c r="H16" i="25"/>
  <c r="I16" i="25" s="1"/>
  <c r="I29" i="25"/>
  <c r="I51" i="25" s="1"/>
  <c r="H28" i="25"/>
  <c r="I25" i="25"/>
  <c r="I26" i="25" s="1"/>
  <c r="I33" i="25"/>
  <c r="I37" i="25"/>
  <c r="I18" i="25"/>
  <c r="H19" i="25"/>
  <c r="I19" i="25" s="1"/>
  <c r="I3" i="25"/>
  <c r="H35" i="25"/>
  <c r="H22" i="25"/>
  <c r="H23" i="25"/>
  <c r="H31" i="25"/>
  <c r="H30" i="25"/>
  <c r="H51" i="25" s="1"/>
  <c r="H26" i="25" l="1"/>
  <c r="H52" i="25" s="1"/>
  <c r="H53" i="25" s="1"/>
  <c r="I52" i="25"/>
  <c r="I53" i="25" s="1"/>
  <c r="H37" i="22" l="1"/>
  <c r="I37" i="22"/>
  <c r="I53" i="22" l="1"/>
  <c r="F49" i="22" l="1"/>
  <c r="I49" i="22" s="1"/>
  <c r="F48" i="22"/>
  <c r="I48" i="22" s="1"/>
  <c r="F47" i="22"/>
  <c r="I47" i="22" s="1"/>
  <c r="F46" i="22"/>
  <c r="I46" i="22" s="1"/>
  <c r="F45" i="22"/>
  <c r="I45" i="22" s="1"/>
  <c r="F44" i="22"/>
  <c r="I44" i="22" s="1"/>
  <c r="F43" i="22"/>
  <c r="I43" i="22" s="1"/>
  <c r="F42" i="22"/>
  <c r="I42" i="22" s="1"/>
  <c r="F41" i="22"/>
  <c r="I41" i="22" s="1"/>
  <c r="F40" i="22"/>
  <c r="I40" i="22" s="1"/>
  <c r="F39" i="22"/>
  <c r="I39" i="22" s="1"/>
  <c r="F38" i="22"/>
  <c r="I38" i="22" s="1"/>
  <c r="F36" i="22"/>
  <c r="H36" i="22" s="1"/>
  <c r="I36" i="22" s="1"/>
  <c r="F35" i="22"/>
  <c r="H35" i="22" s="1"/>
  <c r="I35" i="22" s="1"/>
  <c r="F34" i="22"/>
  <c r="H34" i="22" s="1"/>
  <c r="I34" i="22" s="1"/>
  <c r="F33" i="22"/>
  <c r="H33" i="22" s="1"/>
  <c r="I33" i="22" s="1"/>
  <c r="F32" i="22"/>
  <c r="H32" i="22" s="1"/>
  <c r="I32" i="22" s="1"/>
  <c r="F31" i="22"/>
  <c r="H31" i="22" s="1"/>
  <c r="I31" i="22" s="1"/>
  <c r="F30" i="22"/>
  <c r="H30" i="22" s="1"/>
  <c r="I30" i="22" s="1"/>
  <c r="F29" i="22"/>
  <c r="H29" i="22" s="1"/>
  <c r="I29" i="22" s="1"/>
  <c r="F28" i="22"/>
  <c r="H28" i="22" s="1"/>
  <c r="I28" i="22" s="1"/>
  <c r="F27" i="22"/>
  <c r="H27" i="22" s="1"/>
  <c r="I27" i="22" s="1"/>
  <c r="F24" i="22"/>
  <c r="I24" i="22" s="1"/>
  <c r="F23" i="22"/>
  <c r="I23" i="22" s="1"/>
  <c r="F22" i="22"/>
  <c r="H22" i="22" s="1"/>
  <c r="F21" i="22"/>
  <c r="I21" i="22" s="1"/>
  <c r="F20" i="22"/>
  <c r="I20" i="22" s="1"/>
  <c r="F17" i="22"/>
  <c r="H17" i="22" s="1"/>
  <c r="H18" i="22" s="1"/>
  <c r="F14" i="22"/>
  <c r="H14" i="22" s="1"/>
  <c r="F13" i="22"/>
  <c r="H13" i="22" s="1"/>
  <c r="F12" i="22"/>
  <c r="H12" i="22" s="1"/>
  <c r="F11" i="22"/>
  <c r="H11" i="22" s="1"/>
  <c r="F10" i="22"/>
  <c r="H10" i="22" s="1"/>
  <c r="H9" i="22"/>
  <c r="H8" i="22"/>
  <c r="F7" i="22"/>
  <c r="H7" i="22" s="1"/>
  <c r="F6" i="22"/>
  <c r="H6" i="22" s="1"/>
  <c r="F5" i="22"/>
  <c r="H5" i="22" s="1"/>
  <c r="F4" i="22"/>
  <c r="H4" i="22" s="1"/>
  <c r="H3" i="22"/>
  <c r="H2" i="22"/>
  <c r="I22" i="22" l="1"/>
  <c r="H44" i="22"/>
  <c r="H39" i="22"/>
  <c r="H45" i="22"/>
  <c r="H40" i="22"/>
  <c r="H46" i="22"/>
  <c r="I50" i="22"/>
  <c r="H41" i="22"/>
  <c r="H47" i="22"/>
  <c r="H38" i="22"/>
  <c r="H42" i="22"/>
  <c r="H48" i="22"/>
  <c r="H43" i="22"/>
  <c r="H49" i="22"/>
  <c r="H21" i="22"/>
  <c r="H15" i="22"/>
  <c r="I25" i="22"/>
  <c r="H50" i="22"/>
  <c r="H20" i="22"/>
  <c r="H24" i="22"/>
  <c r="H23" i="22"/>
  <c r="I51" i="22" l="1"/>
  <c r="I52" i="22" s="1"/>
  <c r="H25" i="22"/>
  <c r="H51" i="22" s="1"/>
  <c r="H52" i="22" s="1"/>
</calcChain>
</file>

<file path=xl/sharedStrings.xml><?xml version="1.0" encoding="utf-8"?>
<sst xmlns="http://schemas.openxmlformats.org/spreadsheetml/2006/main" count="978" uniqueCount="491">
  <si>
    <t>Total</t>
  </si>
  <si>
    <t>SEBRAE</t>
  </si>
  <si>
    <t>INCRA</t>
  </si>
  <si>
    <t>FGTS</t>
  </si>
  <si>
    <t>Custos Indiretos, Tributos e Lucro</t>
  </si>
  <si>
    <t>Valor (R$)</t>
  </si>
  <si>
    <t>A</t>
  </si>
  <si>
    <t>B</t>
  </si>
  <si>
    <t>C</t>
  </si>
  <si>
    <t>D</t>
  </si>
  <si>
    <t>E</t>
  </si>
  <si>
    <t>F</t>
  </si>
  <si>
    <t>G</t>
  </si>
  <si>
    <t>Outros (especificar)</t>
  </si>
  <si>
    <t>2.1</t>
  </si>
  <si>
    <t>13º (décimo terceiro) Salário</t>
  </si>
  <si>
    <t>2.2</t>
  </si>
  <si>
    <t>GPS, FGTS e outras contribuições</t>
  </si>
  <si>
    <t>INSS</t>
  </si>
  <si>
    <t>Salário Educação</t>
  </si>
  <si>
    <t>SAT</t>
  </si>
  <si>
    <t>SESC ou SESI</t>
  </si>
  <si>
    <t>H</t>
  </si>
  <si>
    <t>2.3</t>
  </si>
  <si>
    <t>Benefícios Mensais e Diários</t>
  </si>
  <si>
    <t>Transporte</t>
  </si>
  <si>
    <t>Auxílio-Refeição/Alimentação</t>
  </si>
  <si>
    <t>Encargos e Benefícios Anuais, Mensais e Diários</t>
  </si>
  <si>
    <t>Aviso Prévio Indenizado</t>
  </si>
  <si>
    <t>Incidência do FGTS sobre o Aviso Prévio Indenizado</t>
  </si>
  <si>
    <t>Aviso Prévio Trabalhado</t>
  </si>
  <si>
    <t>4.1</t>
  </si>
  <si>
    <t>4.2</t>
  </si>
  <si>
    <t>Custo de Reposição do Profissional Ausente</t>
  </si>
  <si>
    <t>Módulo 6 - Custos Indiretos, Tributos e Lucro</t>
  </si>
  <si>
    <t>-</t>
  </si>
  <si>
    <t>Substituto nas Ausências Legais</t>
  </si>
  <si>
    <t>Substituto na Intrajornada</t>
  </si>
  <si>
    <t>Uniformes e EPI</t>
  </si>
  <si>
    <t>SUBTOTAL</t>
  </si>
  <si>
    <t>Equipamentos e materiais</t>
  </si>
  <si>
    <t>Medicamentos</t>
  </si>
  <si>
    <t>Médico</t>
  </si>
  <si>
    <t>Técnico de Enfermagem</t>
  </si>
  <si>
    <t>Assistente Social</t>
  </si>
  <si>
    <t>13º (décimo terceiro) Salário e Adicional de Férias</t>
  </si>
  <si>
    <t>Classificação Brasileira de Ocupações (CBO)</t>
  </si>
  <si>
    <t>Enfermeiro Auditor</t>
  </si>
  <si>
    <t>DISCRIMINAÇÃO DOS SERVIÇOS</t>
  </si>
  <si>
    <t>DATA DA APRESENTAÇÃO DA PROPOSTA (DIA/MÊS/ANO)</t>
  </si>
  <si>
    <t>MUNICIPIO/UF</t>
  </si>
  <si>
    <t>ANO DO ACORDO, CONVENÇÃO OU SENTENÇA NORMATIVA EM DISSÍDIO COLETIVO</t>
  </si>
  <si>
    <t>NÚMERO DE MESES DE EXECUÇÃO CONTRATUAL</t>
  </si>
  <si>
    <t>1 - MÓDULOS</t>
  </si>
  <si>
    <t>IDENTIFICAÇÃO DOS SERVIÇOS</t>
  </si>
  <si>
    <t>TIPO DE SERVIÇO</t>
  </si>
  <si>
    <t>UNIDADE DE MEDIDA</t>
  </si>
  <si>
    <t>QUANTIDADE TOTAL A CONTRATAR</t>
  </si>
  <si>
    <t>Posto</t>
  </si>
  <si>
    <t>MÃO DE OBRA VINCULADA À EXECUÇÃO CONTRATUAL</t>
  </si>
  <si>
    <t>Tipo de serviço (mesmo serviço com características distintas)</t>
  </si>
  <si>
    <t>Categoria profissional (vinculada à execução contratual)</t>
  </si>
  <si>
    <t xml:space="preserve">MÓDULO 1 
COMPOSIÇÃO DA REMUNERAÇÃO </t>
  </si>
  <si>
    <t>Composição da remuneração</t>
  </si>
  <si>
    <t>%</t>
  </si>
  <si>
    <t>Salário base</t>
  </si>
  <si>
    <t>---</t>
  </si>
  <si>
    <t>Adicional noturno</t>
  </si>
  <si>
    <t>Adicional de hora extra no feriado trabalhado</t>
  </si>
  <si>
    <t>TOTAL DE REMUNERAÇÃO</t>
  </si>
  <si>
    <t xml:space="preserve">MÓDULO 2 
ENCARGOS E BENEFÍCIOS ANUAIS, MENSAIS E DIÁRIOS </t>
  </si>
  <si>
    <t>Observação</t>
  </si>
  <si>
    <t>Adicional de Férias</t>
  </si>
  <si>
    <t>Incidência do submódulo 2.2 sobre Submódulo 2.1</t>
  </si>
  <si>
    <t>TOTAL</t>
  </si>
  <si>
    <t>Art. 22, inciso I da Lei nº 8.212, de 24.7.1991.</t>
  </si>
  <si>
    <t>Art. 3º, inciso I do Decreto-Lei 87.043, de 22.3.1982, e art 15 da Lei nº 9.424, de 24.12.1996.</t>
  </si>
  <si>
    <t>Art. 3° do Decreto-Lei nº 9.853, 13.9.1946, e art. 30 da Lei nº 8.036, de 11.5.1990.</t>
  </si>
  <si>
    <t>SENAI – SENAC</t>
  </si>
  <si>
    <t>Art. 1° do Decreto-Lei nº 6.246, de 5.2.1944, e art. 4° do Decreto-Lei nº 8.621, de 10.1.1946.</t>
  </si>
  <si>
    <t>Art. 8º da Lei nº 8.029, de 12.4.1990</t>
  </si>
  <si>
    <t>Art. 1º Decreto-Lei nº 1.146, de 31.12.1970.</t>
  </si>
  <si>
    <t>Art. 15 da Lei nº 8.036, de 11.5.1990, e Art. 7°, inciso III da Constituição Federal.</t>
  </si>
  <si>
    <t>Assistência Médica e Familiar</t>
  </si>
  <si>
    <t>Assistência Odontológica</t>
  </si>
  <si>
    <t xml:space="preserve">QUADRO RESUMO DO MÓDULO 2:
ENCARGOS E BENEFÍCIOS ANUAIS, MENSAIS E DIÁRIOS </t>
  </si>
  <si>
    <t>MÓDULO 3 
PROVISÃO PARA RESCISÃO</t>
  </si>
  <si>
    <t>Insumos diversos</t>
  </si>
  <si>
    <t>Multa do FGTS  social sobre o Aviso Prévio Indenizado</t>
  </si>
  <si>
    <t xml:space="preserve">Art. 18, § 1º, Lei 8.036/90. </t>
  </si>
  <si>
    <t>Incidência de GPS, FGTS e outras contribuições sobre o Aviso Prévio Trabalhado</t>
  </si>
  <si>
    <t>Percentual a incidir sobre a base de cálculo: (34,80% do Submódulo 2.2) x (1,94% Aviso Prévio Trabalhado)= 0,67% Conforme entendimento do TCU, Acórdão 1.186/2017 - Plenário, o percentual referente a Aviso Prévio Trabalhado e suas incidências (Incidência do 4.1 sobre o Aviso Prévio Trabalhado e Multa do FGTS) serão devidos apenas no primeiro ano de vigência do contrato, e no caso de eventual prorrogação, serão retirados, com vigência a partir do primeiro aniversário da avença, em atendimento ao exposto no Acórdão 3006/2010 -Plenário - TCU.</t>
  </si>
  <si>
    <t xml:space="preserve">Multa do FGTS e contribuição social sobre o Aviso Prévio Trabalhado </t>
  </si>
  <si>
    <t>Art. 18, § 1º, Lei 8.036/90 (Percentual de 4%-ajustado- elencado no Anexo XII da Instrução Normativa SEGES/MP nº 5, de 25.5.2017, para multa sobre FGTS e contribuição social sobre o aviso prévio indenizado e sobre o aviso prévio trabalhado).  Haja vista que o percentual previsto para retenção em conta-depósito vinculada - bloqueada para movimentação da multa sobre FGTS e contribuição social sobre o aviso prévio indenizado e sobre o aviso prévio trabalhado é de 4% e que o percentual adotado para multa do FGTS e contribuição social sobre o Aviso Prévio Indenizado foi de 3,47%, sugere-se a adoção da diferença, ou seja, 0,53%.</t>
  </si>
  <si>
    <t xml:space="preserve">MÓDULO 4
CUSTO DE REPOSIÇÃO DO PROFISSIONAL AUSENTE </t>
  </si>
  <si>
    <t>Substituto na cobertura de Férias</t>
  </si>
  <si>
    <t>Substituto na cobertura de Ausências Legais</t>
  </si>
  <si>
    <t>Substituto na cobertura de Licença-Paternidade</t>
  </si>
  <si>
    <t>Substituto na cobertura de Ausências por acidente de trabalho</t>
  </si>
  <si>
    <t>Substituto na cobertura de Afastamento Maternidade</t>
  </si>
  <si>
    <t>Substituto na cobertura de Outras ausências (especificar)</t>
  </si>
  <si>
    <t>Substituto na cobertura de intervalo para repouso ou alimentação</t>
  </si>
  <si>
    <t>QUADRO RESUMO DO MÓDULO 4:
CUSTO DE REPOSIÇÃO DO PROFISSIONAL AUSENTE</t>
  </si>
  <si>
    <t>MÓDULO 5
INSUMO DIVERSOS</t>
  </si>
  <si>
    <t>MÓDULO 6
CUSTOS INDIRETOS, TRIBUTO E LUCRO</t>
  </si>
  <si>
    <t>Custos Indiretos</t>
  </si>
  <si>
    <t>Lucro</t>
  </si>
  <si>
    <t>Tributos</t>
  </si>
  <si>
    <t>C.1. Tributos Federais (COFINS)</t>
  </si>
  <si>
    <t>C.2. Tributos Federais (PIS)</t>
  </si>
  <si>
    <t>C.3. Tributos Municipais (ISS)</t>
  </si>
  <si>
    <t>2 - QUADRO-RESUMO DO CUSTO POR EMPREGADO</t>
  </si>
  <si>
    <t>MÃO DE OBRA VINCULADA À EXECUÇÃO CONTRATUAL (VALOR POR EMPREGADO)</t>
  </si>
  <si>
    <t>Módulo 1 - Composição da remuneração</t>
  </si>
  <si>
    <t>Módulo 2 – Encargos e Benefícios Anuais, Mensais e Diários</t>
  </si>
  <si>
    <t>Módulo 3 – Provisão para Rescisão</t>
  </si>
  <si>
    <t>Módulo 4 – Custo de Reposição do Profissional Ausente</t>
  </si>
  <si>
    <t>Módulo 5 – Insumos Diversos</t>
  </si>
  <si>
    <t>SUBTOTAL (A+B+C+D+E)</t>
  </si>
  <si>
    <t>VALOR TOTAL POR EMPREGADO</t>
  </si>
  <si>
    <t>3 - QUADRO-RESUMO DO VALOR MENSAL DOS SERVIÇOS</t>
  </si>
  <si>
    <t>TIPO DE SERVIÇO
(A)</t>
  </si>
  <si>
    <t>VALOR POR EMPREGADO
(B)</t>
  </si>
  <si>
    <t>QTD DE EMPREGADOS POR POSTO
(C)</t>
  </si>
  <si>
    <t>VALOR POR POSTO
(D) = (B x C)</t>
  </si>
  <si>
    <t>QTD DE POSTOS
(E)</t>
  </si>
  <si>
    <t>VALOR TOTAL DO SERVIÇO
(F) = (D x E)</t>
  </si>
  <si>
    <t>I.</t>
  </si>
  <si>
    <t>II.</t>
  </si>
  <si>
    <t>III.</t>
  </si>
  <si>
    <t>PS1 - Médico</t>
  </si>
  <si>
    <t>PS2 - Enfermeiro Auditor</t>
  </si>
  <si>
    <t>PS3 - Técnico de Enfermagem</t>
  </si>
  <si>
    <t>PS4 - Assitente Social</t>
  </si>
  <si>
    <t>Salvador - Ba</t>
  </si>
  <si>
    <t>Salário normativo ou de mercado da categoria profissional</t>
  </si>
  <si>
    <t>VALOR MENSAL DOS SERVIÇOS</t>
  </si>
  <si>
    <t>VALOR ANUAL DA PROPOSTA (VALOR MENSAL DOS SERVIÇOS x 12 (DOZE) MESES)</t>
  </si>
  <si>
    <t>Conforme CLASSIFICAÇÃO NACIONAL DE ATIVIDADES ECONÔMICAS E GRAU DE RISCO DE ACIDENTE DO TRABALHO ASSOCIADO, o grau de risco para atividade é 3,0%</t>
  </si>
  <si>
    <t>Adicional de insalubridade</t>
  </si>
  <si>
    <t>2251-40</t>
  </si>
  <si>
    <t>3222-05</t>
  </si>
  <si>
    <t>2516-05</t>
  </si>
  <si>
    <t>2235-10</t>
  </si>
  <si>
    <t xml:space="preserve">Médico </t>
  </si>
  <si>
    <t>Enfermeiro</t>
  </si>
  <si>
    <t>EQUIPAMENTOS</t>
  </si>
  <si>
    <t>QTIDADE</t>
  </si>
  <si>
    <t>OBSERVAÇÃO</t>
  </si>
  <si>
    <t>DEPRECIAÇÃO (EM MESES)</t>
  </si>
  <si>
    <t>R$/MÊS</t>
  </si>
  <si>
    <t>Oxímetro de dedo - adulto</t>
  </si>
  <si>
    <t>marcas: Bic, Meli, Acurio, One Touch ou similar</t>
  </si>
  <si>
    <t xml:space="preserve">Balança antropométrica c/ cap. 150kg, frações de 100g,escala antropométrica de 95 a 190cm,com divisões de 0,5cm </t>
  </si>
  <si>
    <t>Marca Filizola ou similar</t>
  </si>
  <si>
    <t xml:space="preserve">Estetoscópios p/ adulto </t>
  </si>
  <si>
    <t>Marca Pic Quality ou similar</t>
  </si>
  <si>
    <t xml:space="preserve">Tensiômetros (com presilha em velcro/ou metal e/ou aparelhodigital) </t>
  </si>
  <si>
    <t>Marca Microlife ou similar</t>
  </si>
  <si>
    <t xml:space="preserve">Glicosímetro </t>
  </si>
  <si>
    <t>Marca One Touch Ultra 2 ou similar</t>
  </si>
  <si>
    <t xml:space="preserve">Inalador ultra-sônico,modelo US-1100 </t>
  </si>
  <si>
    <t>Marca NS Respiramax - automático ou similar</t>
  </si>
  <si>
    <t>Oftalmo-otorrino laringoscópio com espéculos</t>
  </si>
  <si>
    <t xml:space="preserve">Cama hospitalar, tipo Fawler, estrado reforçado com molas providas de rodas revestidas de borracha. Dimensão: 1,90 x 1,52cm; </t>
  </si>
  <si>
    <t>tipo Fawler</t>
  </si>
  <si>
    <t xml:space="preserve">Colchão hospitalar, com forro em napa, para cama tipo Fawler </t>
  </si>
  <si>
    <t xml:space="preserve">Cadeira de rodas, dobrável, rodas grandes traseiras de 24 polegadas, com rolamentos e pequenas giratórias dianteiras de 8 polegadas, assento e encosto em couro, braços fixos e apoio para os pés estofado, freio nas rodas grandes; </t>
  </si>
  <si>
    <t xml:space="preserve">Maca (mesa para exame em ferro, parte superior acolchoada, com acabamento em couro, pés tubulares esmaltados). </t>
  </si>
  <si>
    <t>Com os pés emborrachados</t>
  </si>
  <si>
    <t xml:space="preserve">Cilindro de oxigênio, conjunto tipo White Med, composto de: estrutura, cilindro O2, válvula, cilindro, cinta, regulador de pressão com fluxômetro, umidificador, mangueira, cotovelo, máscara e nebulizador; </t>
  </si>
  <si>
    <t xml:space="preserve">Par de Muletas </t>
  </si>
  <si>
    <t>Auto ajustáveis em aço</t>
  </si>
  <si>
    <t>Desfribilidor</t>
  </si>
  <si>
    <t>DEA (DESFIBRILADOR) com 2 jogos de pás descartáveis</t>
  </si>
  <si>
    <t xml:space="preserve">Maleta de Primeiros Socorros tipo sacola contendo </t>
  </si>
  <si>
    <t>Ambú de silicone p/ adulto c/ máscara,balão auto-inflável</t>
  </si>
  <si>
    <t>Laringoscópio p/ adulto</t>
  </si>
  <si>
    <t>Cânulas endotraqueais nº 7,0;7,5;8,0;8,5 (1 de cada)</t>
  </si>
  <si>
    <t>Cânulas de Guedel p/ adulto</t>
  </si>
  <si>
    <t>Colar cervical tipo Philadelphia ajustável</t>
  </si>
  <si>
    <t>Tipo Philadelphia</t>
  </si>
  <si>
    <t xml:space="preserve">Kits de Emergência </t>
  </si>
  <si>
    <t>Prancha rígida longa em polietileno com 04 cintos</t>
  </si>
  <si>
    <t>Jogo protetor lateral de cabeça</t>
  </si>
  <si>
    <t>Jogo de talas para imobilização aramada em E.V.A. com 4 tamanhos (1 de cada)</t>
  </si>
  <si>
    <t>Tala flexível para imobilização</t>
  </si>
  <si>
    <t>Colar cervical regulável 4 em 1</t>
  </si>
  <si>
    <t>Compressas de gaze estéril 7,5 x 7,5cm</t>
  </si>
  <si>
    <t>Pares de luvas cirúrgicas estéreis</t>
  </si>
  <si>
    <t>Ataduras de crepe 15cm x 1,8 m</t>
  </si>
  <si>
    <t>Ataduras de crepe 25cm x 1,8 m</t>
  </si>
  <si>
    <t>Esparadrapo</t>
  </si>
  <si>
    <t>Total Mensal</t>
  </si>
  <si>
    <t>Total Mensal por posto (5 postos)</t>
  </si>
  <si>
    <t>Observação: A relação de equipamentos e de materiais poderá ser alterada a critério do BC. Os materiais fora do prazo de validade devem ser substituídos de imediato pela contratada.</t>
  </si>
  <si>
    <t xml:space="preserve">MEDICAMENTO/MATERIAL </t>
  </si>
  <si>
    <t xml:space="preserve">APRESENTAÇÃO </t>
  </si>
  <si>
    <t xml:space="preserve">QUANTIDADE POR EMBALAGEM </t>
  </si>
  <si>
    <t xml:space="preserve">ESTOQUE MÍNIMO </t>
  </si>
  <si>
    <t xml:space="preserve">CONSUMO DO ESTOQUE MÍNIMO (EM MESES) </t>
  </si>
  <si>
    <t>VALOR MENSAL</t>
  </si>
  <si>
    <t>Materiais para assepsia e curativo</t>
  </si>
  <si>
    <t>Água Oxigenada 10 vol.</t>
  </si>
  <si>
    <t xml:space="preserve">frasco 100 ml </t>
  </si>
  <si>
    <t xml:space="preserve">unidade </t>
  </si>
  <si>
    <t xml:space="preserve">Álcool Iodado </t>
  </si>
  <si>
    <t>Álcool a 70%</t>
  </si>
  <si>
    <t>litro</t>
  </si>
  <si>
    <t>unidade</t>
  </si>
  <si>
    <t xml:space="preserve">Algodão puro hidrófico </t>
  </si>
  <si>
    <t>Pacote bola</t>
  </si>
  <si>
    <t xml:space="preserve">c/500 gramas </t>
  </si>
  <si>
    <t xml:space="preserve">Atadura de crepom 12cm </t>
  </si>
  <si>
    <t xml:space="preserve">pacote c/12 </t>
  </si>
  <si>
    <t xml:space="preserve">c/12 unidades </t>
  </si>
  <si>
    <t xml:space="preserve">Band Aid tamanho padrão </t>
  </si>
  <si>
    <t xml:space="preserve">caixa </t>
  </si>
  <si>
    <t xml:space="preserve">c/35 unidades </t>
  </si>
  <si>
    <t xml:space="preserve">Compressa de gaze algodoada estéril 7,5x7,5cm </t>
  </si>
  <si>
    <t>Pacote c/10-11 fios</t>
  </si>
  <si>
    <t>c/ 10 unidades</t>
  </si>
  <si>
    <t xml:space="preserve">Cotonetes </t>
  </si>
  <si>
    <t xml:space="preserve">c/75 unidades </t>
  </si>
  <si>
    <t xml:space="preserve">Esparadrapo 10m x 4,5m </t>
  </si>
  <si>
    <t xml:space="preserve">rolo </t>
  </si>
  <si>
    <t xml:space="preserve">Esparadrapo micropore 25x10 </t>
  </si>
  <si>
    <t xml:space="preserve">Eter </t>
  </si>
  <si>
    <t xml:space="preserve">Solução de Clorexedina 2% </t>
  </si>
  <si>
    <t>frasco 100ml</t>
  </si>
  <si>
    <t xml:space="preserve">Soro fisiológico cloreto sódio a 0,9% </t>
  </si>
  <si>
    <t>Materiais e soluções para uso parenteral</t>
  </si>
  <si>
    <t>Soro glicosado a 5%</t>
  </si>
  <si>
    <t>frasco 500 ml</t>
  </si>
  <si>
    <t xml:space="preserve">c/500ml unidade </t>
  </si>
  <si>
    <t xml:space="preserve">frasco 500 ml </t>
  </si>
  <si>
    <t xml:space="preserve">Seringa 1 ml desc. c/agulha </t>
  </si>
  <si>
    <t xml:space="preserve">Seringa 5 ml desc. c/agulha </t>
  </si>
  <si>
    <t>Seringa  3 ml desc. c/ agulha</t>
  </si>
  <si>
    <t xml:space="preserve">Seringa 10 ml desc. c/agulha </t>
  </si>
  <si>
    <t>Agulha hipodérmica 0,45x13mm</t>
  </si>
  <si>
    <t>caixa</t>
  </si>
  <si>
    <t>Cateter descartável tipo Gelco com dispositivo de segurança calibres 14, 16, 18 e 20</t>
  </si>
  <si>
    <t xml:space="preserve">Equipo para soro </t>
  </si>
  <si>
    <t>Medicamentos para uso injetável</t>
  </si>
  <si>
    <t>Adrenalina</t>
  </si>
  <si>
    <t>ampola 1 ml</t>
  </si>
  <si>
    <t>Diazepam 10mg</t>
  </si>
  <si>
    <t>ampola 2 ml</t>
  </si>
  <si>
    <t>Solução de glicose 25%</t>
  </si>
  <si>
    <t>ampola 10 ml</t>
  </si>
  <si>
    <t xml:space="preserve">Furosemida 10mg/ml </t>
  </si>
  <si>
    <t>Medicamentos para uso oral</t>
  </si>
  <si>
    <t xml:space="preserve">Alivium (Ibuprofeno) </t>
  </si>
  <si>
    <t xml:space="preserve">600mg, caixa com 10 comp. </t>
  </si>
  <si>
    <t xml:space="preserve">Aspirina 100mg </t>
  </si>
  <si>
    <t>envelope</t>
  </si>
  <si>
    <t xml:space="preserve">c/10 comp. </t>
  </si>
  <si>
    <t>Paracetamol Simples</t>
  </si>
  <si>
    <t xml:space="preserve">c/20 comp. </t>
  </si>
  <si>
    <t xml:space="preserve">Buscopan Simples </t>
  </si>
  <si>
    <t xml:space="preserve">Buscopan Composto </t>
  </si>
  <si>
    <t xml:space="preserve">Calman </t>
  </si>
  <si>
    <t>c/ 20 comp.</t>
  </si>
  <si>
    <t xml:space="preserve">Captopril 25mg </t>
  </si>
  <si>
    <t xml:space="preserve">c/30 comp. </t>
  </si>
  <si>
    <t xml:space="preserve">Dequadin pastilha </t>
  </si>
  <si>
    <t xml:space="preserve">c/20 pastilhas </t>
  </si>
  <si>
    <t>Dexclofeniramina</t>
  </si>
  <si>
    <t xml:space="preserve">Dipirona comp. 500mg </t>
  </si>
  <si>
    <t xml:space="preserve">Dorflex </t>
  </si>
  <si>
    <t>Domperidona 10mg</t>
  </si>
  <si>
    <t>c/30 comp.</t>
  </si>
  <si>
    <t xml:space="preserve">Dramin B6 comp. </t>
  </si>
  <si>
    <t xml:space="preserve">Floratil 100mg </t>
  </si>
  <si>
    <t xml:space="preserve">embalagem </t>
  </si>
  <si>
    <t xml:space="preserve">c/12 cápsulas </t>
  </si>
  <si>
    <t xml:space="preserve">Furosemida 40mg </t>
  </si>
  <si>
    <t xml:space="preserve">Lerin colírio </t>
  </si>
  <si>
    <t xml:space="preserve">frasco </t>
  </si>
  <si>
    <t xml:space="preserve">Luftal comp. 40mg </t>
  </si>
  <si>
    <t xml:space="preserve">Loratadina 10 mg </t>
  </si>
  <si>
    <t xml:space="preserve">comprimido </t>
  </si>
  <si>
    <t xml:space="preserve">c/ 20 comp. </t>
  </si>
  <si>
    <t>Losartana Potassica 50mg</t>
  </si>
  <si>
    <t>c/ 30 comp.</t>
  </si>
  <si>
    <t>Mylanta Plus - suspensão oral</t>
  </si>
  <si>
    <t>frasco</t>
  </si>
  <si>
    <t xml:space="preserve">Neosaldina comp. </t>
  </si>
  <si>
    <t xml:space="preserve">c/20 drágeas </t>
  </si>
  <si>
    <t>Pantoprozol 40mg</t>
  </si>
  <si>
    <t>c/ 28 comp.</t>
  </si>
  <si>
    <t>Predinisolona  comp. 20 mg</t>
  </si>
  <si>
    <t>c/10 comp.</t>
  </si>
  <si>
    <t xml:space="preserve">Resprin </t>
  </si>
  <si>
    <t>c/ 12 comp.</t>
  </si>
  <si>
    <t>Tandrilax</t>
  </si>
  <si>
    <t>Medicações de uso tópico</t>
  </si>
  <si>
    <t xml:space="preserve">Cataflam Spray </t>
  </si>
  <si>
    <t>unidade c/ 220ml</t>
  </si>
  <si>
    <t>Fenergan  creme 30g</t>
  </si>
  <si>
    <t>bisnaga</t>
  </si>
  <si>
    <t xml:space="preserve">Nebacetin pomada 50g </t>
  </si>
  <si>
    <t xml:space="preserve">pomada </t>
  </si>
  <si>
    <t xml:space="preserve">c/50 gramas </t>
  </si>
  <si>
    <t xml:space="preserve">Reparil Gel </t>
  </si>
  <si>
    <t xml:space="preserve">bisnaga </t>
  </si>
  <si>
    <t xml:space="preserve">c/100g </t>
  </si>
  <si>
    <t>Outros materiais</t>
  </si>
  <si>
    <t xml:space="preserve">Absorvente higiênico </t>
  </si>
  <si>
    <t xml:space="preserve">c/10 unidades </t>
  </si>
  <si>
    <t xml:space="preserve">Abaixador de Língua </t>
  </si>
  <si>
    <t xml:space="preserve">pacote </t>
  </si>
  <si>
    <t xml:space="preserve">c/100 unidades </t>
  </si>
  <si>
    <t>Caixa coletora p/ perfurocortante</t>
  </si>
  <si>
    <t>caixa  3 Lt</t>
  </si>
  <si>
    <t>Lençol descartável hospitalar</t>
  </si>
  <si>
    <t>Rolo</t>
  </si>
  <si>
    <t xml:space="preserve">Luva látex p/ procedimento nº 7.5 </t>
  </si>
  <si>
    <t xml:space="preserve">c/50 pares </t>
  </si>
  <si>
    <t>Luva  látex  estéril  nº 7.5</t>
  </si>
  <si>
    <t>c/2 unidades</t>
  </si>
  <si>
    <t>Pilha para Glicosímetro</t>
  </si>
  <si>
    <t xml:space="preserve">2 unidades </t>
  </si>
  <si>
    <t>Pilha média p/laringoscópio</t>
  </si>
  <si>
    <t xml:space="preserve">pacote c/2 unidades </t>
  </si>
  <si>
    <t>Pilha pequena p/ tensiômetro</t>
  </si>
  <si>
    <t>Pacote c/2 unidades</t>
  </si>
  <si>
    <t>Tiras Reagentes – One Touch- Ultra</t>
  </si>
  <si>
    <t>Caixa c/ 50 unidade</t>
  </si>
  <si>
    <t>50 unidade</t>
  </si>
  <si>
    <t xml:space="preserve">Total </t>
  </si>
  <si>
    <t>Observação: as marcas dos medicamentos citados são meras referências, podendo a Contratada substituí-las por genéricos, desde que obedecida a mesma quantidade. A relação de medicamentos/materiais poderá ser alterada a critério do BC. Os medicamentos vencidos devem ser substituídos de imediato pela contratada.</t>
  </si>
  <si>
    <t>Valor Unitário</t>
  </si>
  <si>
    <t>Valor Total</t>
  </si>
  <si>
    <t>Preço Unitário</t>
  </si>
  <si>
    <t xml:space="preserve">Termômetro Digital de Testa Infravermelho LCD Portátil </t>
  </si>
  <si>
    <t>Unidade</t>
  </si>
  <si>
    <t>Outros (exames admissionais/ periodicos/ PPRA/ PCMSO)</t>
  </si>
  <si>
    <t>QTDA ATUAL</t>
  </si>
  <si>
    <t>QTDA PROPOSTA</t>
  </si>
  <si>
    <t>R$/MÊS ATUAL</t>
  </si>
  <si>
    <t>R$/MÊS PROPOSTA</t>
  </si>
  <si>
    <t xml:space="preserve">Compressas de gaze </t>
  </si>
  <si>
    <t xml:space="preserve">Compressas de gaze esterilizadas </t>
  </si>
  <si>
    <t xml:space="preserve">Ataduras de crepe </t>
  </si>
  <si>
    <t xml:space="preserve">Plástico protetor de queimaduras e eviscerações esterilizado </t>
  </si>
  <si>
    <t xml:space="preserve">Soro fisiológico </t>
  </si>
  <si>
    <t xml:space="preserve">Fita crepe adesiva </t>
  </si>
  <si>
    <t xml:space="preserve">Talas moldáveis grandes </t>
  </si>
  <si>
    <t xml:space="preserve">Talas moldáveis médias </t>
  </si>
  <si>
    <t xml:space="preserve">Talas moldáveis pequenas </t>
  </si>
  <si>
    <t xml:space="preserve">8 dobras (7,50cm x 7,50cm) </t>
  </si>
  <si>
    <t xml:space="preserve">10cm x 15cm </t>
  </si>
  <si>
    <t xml:space="preserve">20 cm de largura </t>
  </si>
  <si>
    <t xml:space="preserve">1m x 1m </t>
  </si>
  <si>
    <t xml:space="preserve">250 mililitros </t>
  </si>
  <si>
    <t xml:space="preserve">Grande </t>
  </si>
  <si>
    <t xml:space="preserve">86cm x 10cm x 02cm </t>
  </si>
  <si>
    <t xml:space="preserve">63cm x 09cm x 02cm </t>
  </si>
  <si>
    <t xml:space="preserve">30cm x 08cm x 02cm </t>
  </si>
  <si>
    <t xml:space="preserve">Bandagens triangulares </t>
  </si>
  <si>
    <t xml:space="preserve">142cm x 100cm x 100cm </t>
  </si>
  <si>
    <t>Óculos de segurança</t>
  </si>
  <si>
    <t>Máscaras semi-faciais</t>
  </si>
  <si>
    <t>Tesoura de ponta tomba</t>
  </si>
  <si>
    <t>Valores Unitários Referência BC</t>
  </si>
  <si>
    <t>1°  Termo Aditivo - Alteração da composição dos kit's de emergência e maleta de primeiros socorros</t>
  </si>
  <si>
    <t>AVCB</t>
  </si>
  <si>
    <t>Provitah</t>
  </si>
  <si>
    <t>Medycamentha</t>
  </si>
  <si>
    <t>Hospitem</t>
  </si>
  <si>
    <t>Divimed</t>
  </si>
  <si>
    <t>ISP</t>
  </si>
  <si>
    <t>Média</t>
  </si>
  <si>
    <t xml:space="preserve">QUANTIDADE </t>
  </si>
  <si>
    <t xml:space="preserve">Prancha longa de madeira ou material de similar resistência </t>
  </si>
  <si>
    <t xml:space="preserve">190 cm x 45cm </t>
  </si>
  <si>
    <t xml:space="preserve">Ressuscitador manual ou máscara de ressuscitação para ventilação artificial </t>
  </si>
  <si>
    <t xml:space="preserve">Colar cervical de cada tamanho padronizado </t>
  </si>
  <si>
    <t xml:space="preserve">Ou dois reguláveis </t>
  </si>
  <si>
    <t xml:space="preserve">Tesoura de ponta tomba e equipamentos de proteção individual para o socorrista </t>
  </si>
  <si>
    <t xml:space="preserve">Óculos de segurança, mascara semi-facial e luvas de procedimento </t>
  </si>
  <si>
    <t>Tesoura</t>
  </si>
  <si>
    <t>luva</t>
  </si>
  <si>
    <t>Máscara semifacial</t>
  </si>
  <si>
    <r>
      <t>Nota 1:</t>
    </r>
    <r>
      <rPr>
        <sz val="8"/>
        <color rgb="FF333333"/>
        <rFont val="Calibri"/>
        <family val="2"/>
        <scheme val="minor"/>
      </rPr>
      <t xml:space="preserve"> Esta tabela poderá ser adaptada às características do serviço contratado, inclusive no que concerne às rubricas e suas respectivas provisões e/ou estimativas, desde que haja justificativa.
</t>
    </r>
    <r>
      <rPr>
        <b/>
        <sz val="8"/>
        <color rgb="FF333333"/>
        <rFont val="Calibri"/>
        <family val="2"/>
        <scheme val="minor"/>
      </rPr>
      <t>Nota 2</t>
    </r>
    <r>
      <rPr>
        <sz val="8"/>
        <color rgb="FF333333"/>
        <rFont val="Calibri"/>
        <family val="2"/>
        <scheme val="minor"/>
      </rPr>
      <t>: As provisões constantes desta planilha poderão ser desnecessárias quando se tratar de determinados serviços que prescindam da dedicação exclusiva dos trabalhadores da contratada para com a Administração.</t>
    </r>
  </si>
  <si>
    <r>
      <t xml:space="preserve">Nota 1: </t>
    </r>
    <r>
      <rPr>
        <sz val="8"/>
        <color rgb="FF333333"/>
        <rFont val="Calibri"/>
        <family val="2"/>
        <scheme val="minor"/>
      </rPr>
      <t>Deverá ser elaborado um quadro para cada tipo de serviço.</t>
    </r>
    <r>
      <rPr>
        <b/>
        <sz val="8"/>
        <color rgb="FF333333"/>
        <rFont val="Calibri"/>
        <family val="2"/>
        <scheme val="minor"/>
      </rPr>
      <t xml:space="preserve">
Nota 2: </t>
    </r>
    <r>
      <rPr>
        <sz val="8"/>
        <color rgb="FF333333"/>
        <rFont val="Calibri"/>
        <family val="2"/>
        <scheme val="minor"/>
      </rPr>
      <t xml:space="preserve">A planilha será calculada considerando o </t>
    </r>
    <r>
      <rPr>
        <b/>
        <sz val="8"/>
        <color rgb="FF333333"/>
        <rFont val="Calibri"/>
        <family val="2"/>
        <scheme val="minor"/>
      </rPr>
      <t xml:space="preserve">valor mensal </t>
    </r>
    <r>
      <rPr>
        <sz val="8"/>
        <color rgb="FF333333"/>
        <rFont val="Calibri"/>
        <family val="2"/>
        <scheme val="minor"/>
      </rPr>
      <t>do empregado.</t>
    </r>
  </si>
  <si>
    <r>
      <t xml:space="preserve">Nota 1: </t>
    </r>
    <r>
      <rPr>
        <sz val="8"/>
        <color rgb="FF333333"/>
        <rFont val="Calibri"/>
        <family val="2"/>
        <scheme val="minor"/>
      </rPr>
      <t xml:space="preserve">O Módulo 1 refere-se ao </t>
    </r>
    <r>
      <rPr>
        <b/>
        <sz val="8"/>
        <color rgb="FF333333"/>
        <rFont val="Calibri"/>
        <family val="2"/>
        <scheme val="minor"/>
      </rPr>
      <t xml:space="preserve">valor mensal devido ao empregado </t>
    </r>
    <r>
      <rPr>
        <sz val="8"/>
        <color rgb="FF333333"/>
        <rFont val="Calibri"/>
        <family val="2"/>
        <scheme val="minor"/>
      </rPr>
      <t>pela prestação do serviço no período de 12 meses.</t>
    </r>
  </si>
  <si>
    <r>
      <rPr>
        <b/>
        <sz val="8"/>
        <color rgb="FF000000"/>
        <rFont val="Calibri"/>
        <family val="2"/>
        <scheme val="minor"/>
      </rPr>
      <t>SUBMÓDULO 2.1:</t>
    </r>
    <r>
      <rPr>
        <sz val="8"/>
        <color rgb="FF000000"/>
        <rFont val="Calibri"/>
        <family val="2"/>
        <scheme val="minor"/>
      </rPr>
      <t xml:space="preserve">
13º (décimo terceiro) Salário e Adicional de Férias</t>
    </r>
  </si>
  <si>
    <r>
      <rPr>
        <b/>
        <sz val="8"/>
        <color theme="1"/>
        <rFont val="Calibri"/>
        <family val="2"/>
        <scheme val="minor"/>
      </rPr>
      <t>Percentual a incidir sobre a base de cálculo:</t>
    </r>
    <r>
      <rPr>
        <sz val="8"/>
        <color theme="1"/>
        <rFont val="Calibri"/>
        <family val="2"/>
        <scheme val="minor"/>
      </rPr>
      <t xml:space="preserve"> </t>
    </r>
    <r>
      <rPr>
        <b/>
        <sz val="8"/>
        <color theme="1"/>
        <rFont val="Calibri"/>
        <family val="2"/>
        <scheme val="minor"/>
      </rPr>
      <t>13º (décimo terceiro) Salário:</t>
    </r>
    <r>
      <rPr>
        <sz val="8"/>
        <color theme="1"/>
        <rFont val="Calibri"/>
        <family val="2"/>
        <scheme val="minor"/>
      </rPr>
      <t xml:space="preserve"> (1/12) x 100 = 8,33% (Percentual Elencado no Anexo XII da Instrução Normativa SEGES/MP nº 5, de 25.5.2017.)</t>
    </r>
  </si>
  <si>
    <r>
      <rPr>
        <b/>
        <sz val="8"/>
        <rFont val="Calibri"/>
        <family val="2"/>
        <scheme val="minor"/>
      </rPr>
      <t>Percentual a incidir sobre a base de cálculo: Adicional de Férias:</t>
    </r>
    <r>
      <rPr>
        <sz val="8"/>
        <rFont val="Calibri"/>
        <family val="2"/>
        <scheme val="minor"/>
      </rPr>
      <t xml:space="preserve"> Adicional de Férias: (12,10% Anexo XII da IN 5) / (1/3 adicional) / (12 meses) =</t>
    </r>
    <r>
      <rPr>
        <b/>
        <sz val="8"/>
        <rFont val="Calibri"/>
        <family val="2"/>
        <scheme val="minor"/>
      </rPr>
      <t xml:space="preserve"> 3,025%</t>
    </r>
    <r>
      <rPr>
        <sz val="8"/>
        <rFont val="Calibri"/>
        <family val="2"/>
        <scheme val="minor"/>
      </rPr>
      <t xml:space="preserve"> </t>
    </r>
  </si>
  <si>
    <r>
      <rPr>
        <b/>
        <sz val="8"/>
        <rFont val="Calibri"/>
        <family val="2"/>
        <scheme val="minor"/>
      </rPr>
      <t>Percentual a incidir sobre a base de cálculo:</t>
    </r>
    <r>
      <rPr>
        <sz val="8"/>
        <rFont val="Calibri"/>
        <family val="2"/>
        <scheme val="minor"/>
      </rPr>
      <t xml:space="preserve"> (% Total do Percentual do Submódulo 2.1) x (% Total do Percentual do Submódulo 2.2) = </t>
    </r>
    <r>
      <rPr>
        <b/>
        <sz val="8"/>
        <rFont val="Calibri"/>
        <family val="2"/>
        <scheme val="minor"/>
      </rPr>
      <t xml:space="preserve">% Cálculo: </t>
    </r>
    <r>
      <rPr>
        <sz val="8"/>
        <rFont val="Calibri"/>
        <family val="2"/>
        <scheme val="minor"/>
      </rPr>
      <t>(Remuneração do Empregado) x (%)</t>
    </r>
  </si>
  <si>
    <r>
      <t xml:space="preserve">Nota 1: </t>
    </r>
    <r>
      <rPr>
        <sz val="8"/>
        <color rgb="FF333333"/>
        <rFont val="Calibri"/>
        <family val="2"/>
        <scheme val="minor"/>
      </rPr>
      <t>Como a planilha de custos e formação de preços é calculada mensalmente, provisiona-se proporcionalmente 1/12 (um doze avos) dos valores referentes a gratificação natalina, férias e adicional de férias. (Redação dada pela Instrução Normativa nº 7, de 2018)</t>
    </r>
    <r>
      <rPr>
        <b/>
        <sz val="8"/>
        <color rgb="FF333333"/>
        <rFont val="Calibri"/>
        <family val="2"/>
        <scheme val="minor"/>
      </rPr>
      <t xml:space="preserve">
Nota 2: </t>
    </r>
    <r>
      <rPr>
        <sz val="8"/>
        <color rgb="FF333333"/>
        <rFont val="Calibri"/>
        <family val="2"/>
        <scheme val="minor"/>
      </rPr>
      <t xml:space="preserve">O adicional de férias contido no Submódulo 2.1 corresponde a 1/3 (um terço) da remuneração que por sua vez é divido por 12 (doze) conforme Nota 1 acima.
</t>
    </r>
  </si>
  <si>
    <r>
      <rPr>
        <b/>
        <sz val="8"/>
        <color rgb="FF000000"/>
        <rFont val="Calibri"/>
        <family val="2"/>
        <scheme val="minor"/>
      </rPr>
      <t>SUBMÓDULO 2.2:</t>
    </r>
    <r>
      <rPr>
        <sz val="8"/>
        <color rgb="FF000000"/>
        <rFont val="Calibri"/>
        <family val="2"/>
        <scheme val="minor"/>
      </rPr>
      <t xml:space="preserve">
Encargos Previdenciários (GPS), Fundo de Garantia por Tempo de Serviço (FGTS) e outras contribuições</t>
    </r>
  </si>
  <si>
    <r>
      <t xml:space="preserve">Nota 1: </t>
    </r>
    <r>
      <rPr>
        <sz val="8"/>
        <color rgb="FF333333"/>
        <rFont val="Calibri"/>
        <family val="2"/>
        <scheme val="minor"/>
      </rPr>
      <t>Os percentuais dos encargos previdenciários, do FGTS e demais contribuições são aqueles estabelecidos pela legislação vigente.</t>
    </r>
    <r>
      <rPr>
        <b/>
        <sz val="8"/>
        <color rgb="FF333333"/>
        <rFont val="Calibri"/>
        <family val="2"/>
        <scheme val="minor"/>
      </rPr>
      <t xml:space="preserve">
Nota 2: </t>
    </r>
    <r>
      <rPr>
        <sz val="8"/>
        <color rgb="FF333333"/>
        <rFont val="Calibri"/>
        <family val="2"/>
        <scheme val="minor"/>
      </rPr>
      <t>O SAT a depender do grau de risco do serviço irá variar entre 1%, para risco leve, de 2%, para risco médio, e de 3% de risco grave.</t>
    </r>
    <r>
      <rPr>
        <b/>
        <sz val="8"/>
        <color rgb="FF333333"/>
        <rFont val="Calibri"/>
        <family val="2"/>
        <scheme val="minor"/>
      </rPr>
      <t xml:space="preserve">
Nota 3: </t>
    </r>
    <r>
      <rPr>
        <sz val="8"/>
        <color rgb="FF333333"/>
        <rFont val="Calibri"/>
        <family val="2"/>
        <scheme val="minor"/>
      </rPr>
      <t>Esses percentuais incidem sobre o Módulo 1, o Submódulo 2.1. (Redação dada pela Instrução Normativa nº 7, de 2018)</t>
    </r>
  </si>
  <si>
    <r>
      <rPr>
        <b/>
        <sz val="8"/>
        <color rgb="FF000000"/>
        <rFont val="Calibri"/>
        <family val="2"/>
        <scheme val="minor"/>
      </rPr>
      <t>SUBMÓDULO 2.3:</t>
    </r>
    <r>
      <rPr>
        <sz val="8"/>
        <color rgb="FF000000"/>
        <rFont val="Calibri"/>
        <family val="2"/>
        <scheme val="minor"/>
      </rPr>
      <t xml:space="preserve">
Benefícios Mensais e Diários</t>
    </r>
  </si>
  <si>
    <r>
      <t xml:space="preserve">Nota 1: </t>
    </r>
    <r>
      <rPr>
        <sz val="8"/>
        <color rgb="FF333333"/>
        <rFont val="Calibri"/>
        <family val="2"/>
        <scheme val="minor"/>
      </rPr>
      <t>O valor informado deverá ser o custo real do benefício (descontado o valor eventualmente pago pelo empregado).</t>
    </r>
    <r>
      <rPr>
        <b/>
        <sz val="8"/>
        <color rgb="FF333333"/>
        <rFont val="Calibri"/>
        <family val="2"/>
        <scheme val="minor"/>
      </rPr>
      <t xml:space="preserve">
Nota 2: </t>
    </r>
    <r>
      <rPr>
        <sz val="8"/>
        <color rgb="FF333333"/>
        <rFont val="Calibri"/>
        <family val="2"/>
        <scheme val="minor"/>
      </rPr>
      <t>Observar a previsão dos benefícios contidos em Acordos, Convenções e Dissídios Coletivos de Trabalho e atentar-se ao disposto no art. 6º desta Instrução Normativa.</t>
    </r>
  </si>
  <si>
    <r>
      <t>Art. 487, § 1º, CLT, c/c art. 7º, XXI, CF/88. O TCU, por meio do Acórdão 1904/2007 - Plenário, com base em estudos do STF recomenda a utilização do percentual de 5,55% referente a empregados demitidos que não trabalham durante o aviso prévio. Assim, a fórmula para o percentual a inicidir sobre a base de cálculo é: ((1/12) x 0,0555) x 100 =</t>
    </r>
    <r>
      <rPr>
        <b/>
        <sz val="8"/>
        <color theme="1"/>
        <rFont val="Calibri"/>
        <family val="2"/>
        <scheme val="minor"/>
      </rPr>
      <t xml:space="preserve"> 0,46% Cálculo para Aviso Prévio Indenizado:</t>
    </r>
    <r>
      <rPr>
        <sz val="8"/>
        <color theme="1"/>
        <rFont val="Calibri"/>
        <family val="2"/>
        <scheme val="minor"/>
      </rPr>
      <t xml:space="preserve"> (Remuneração do Empregado) x (0,46%)</t>
    </r>
  </si>
  <si>
    <r>
      <rPr>
        <b/>
        <sz val="8"/>
        <color theme="1"/>
        <rFont val="Calibri"/>
        <family val="2"/>
        <scheme val="minor"/>
      </rPr>
      <t>Percentual a incidir sobre a base de cálculo:</t>
    </r>
    <r>
      <rPr>
        <sz val="8"/>
        <color theme="1"/>
        <rFont val="Calibri"/>
        <family val="2"/>
        <scheme val="minor"/>
      </rPr>
      <t xml:space="preserve"> (8% FGTS) x (0,46% corresponde ao percentual do Aviso Prévio Indenizado) =</t>
    </r>
    <r>
      <rPr>
        <b/>
        <sz val="8"/>
        <color theme="1"/>
        <rFont val="Calibri"/>
        <family val="2"/>
        <scheme val="minor"/>
      </rPr>
      <t xml:space="preserve"> 0,04% Cálculo:</t>
    </r>
    <r>
      <rPr>
        <sz val="8"/>
        <color theme="1"/>
        <rFont val="Calibri"/>
        <family val="2"/>
        <scheme val="minor"/>
      </rPr>
      <t xml:space="preserve"> (Remuneração do Empregado) x (0,04%)</t>
    </r>
  </si>
  <si>
    <r>
      <t>Arts. 487 e 488, CLT, c/c art. 7º, XXI, CF/88. Conforme entendimento do TCU, Acórdão 1.186/2017 - Plenário, o percentual mais adequado para o item Aviso Prévio Trabalhado é de 1,94%, mas que deve ser pago apenas no primeiro ano do contrato, devendo ser excluído da planilha a partir do segundo ano, uma vez que só haverá uma demissão e uma indenização por empregado. O cálculo está demonstrado a seguir: [(100% / 30) x 7]/ 12 =</t>
    </r>
    <r>
      <rPr>
        <b/>
        <sz val="8"/>
        <color theme="1"/>
        <rFont val="Calibri"/>
        <family val="2"/>
        <scheme val="minor"/>
      </rPr>
      <t xml:space="preserve"> 1,94%</t>
    </r>
    <r>
      <rPr>
        <sz val="8"/>
        <color theme="1"/>
        <rFont val="Calibri"/>
        <family val="2"/>
        <scheme val="minor"/>
      </rPr>
      <t xml:space="preserve"> Onde: 100% = salário integral; 30 = número de dias no mês; 7 = número de dias de aviso prévio a que o empregado tem direito de se ausentar; 12 = número de meses no ano.</t>
    </r>
  </si>
  <si>
    <r>
      <rPr>
        <b/>
        <sz val="8"/>
        <color rgb="FF000000"/>
        <rFont val="Calibri"/>
        <family val="2"/>
        <scheme val="minor"/>
      </rPr>
      <t>SUBMÓDULO 4.1:</t>
    </r>
    <r>
      <rPr>
        <sz val="8"/>
        <color rgb="FF000000"/>
        <rFont val="Calibri"/>
        <family val="2"/>
        <scheme val="minor"/>
      </rPr>
      <t xml:space="preserve">
Substituto nas Ausências Legais</t>
    </r>
  </si>
  <si>
    <r>
      <rPr>
        <b/>
        <sz val="8"/>
        <color theme="1"/>
        <rFont val="Calibri"/>
        <family val="2"/>
        <scheme val="minor"/>
      </rPr>
      <t>Percentual a incidir sobre a base de cálculo:</t>
    </r>
    <r>
      <rPr>
        <sz val="8"/>
        <color theme="1"/>
        <rFont val="Calibri"/>
        <family val="2"/>
        <scheme val="minor"/>
      </rPr>
      <t xml:space="preserve"> Férias (Consoante Notas do Submódulo 2.1 do Anexo VII-D da Instrução Normativa SEGES/MP nº 5): (12,10% Anexo XII da IN 5) - (3,025% correspondente ao Adicional de Férias) = </t>
    </r>
    <r>
      <rPr>
        <b/>
        <sz val="8"/>
        <color theme="1"/>
        <rFont val="Calibri"/>
        <family val="2"/>
        <scheme val="minor"/>
      </rPr>
      <t>9,075% = 9,08%</t>
    </r>
  </si>
  <si>
    <r>
      <t xml:space="preserve">Conforme Manual de orientação para preenchimento da planilha de custo e formação de preços do MP, de maio de 2011, deve-se utilizar 5,96 dias como média de ausências legais de cada trabalhador por ano. </t>
    </r>
    <r>
      <rPr>
        <b/>
        <sz val="8"/>
        <color theme="1"/>
        <rFont val="Calibri"/>
        <family val="2"/>
        <scheme val="minor"/>
      </rPr>
      <t xml:space="preserve">Percentual a incidir sobre a base de cálculo: </t>
    </r>
    <r>
      <rPr>
        <sz val="8"/>
        <color theme="1"/>
        <rFont val="Calibri"/>
        <family val="2"/>
        <scheme val="minor"/>
      </rPr>
      <t xml:space="preserve">(5,96 dias de média de ausência) / (30 dias) x (1/12) = </t>
    </r>
    <r>
      <rPr>
        <b/>
        <sz val="8"/>
        <color theme="1"/>
        <rFont val="Calibri"/>
        <family val="2"/>
        <scheme val="minor"/>
      </rPr>
      <t>1,66% Cálculo:</t>
    </r>
    <r>
      <rPr>
        <sz val="8"/>
        <color theme="1"/>
        <rFont val="Calibri"/>
        <family val="2"/>
        <scheme val="minor"/>
      </rPr>
      <t xml:space="preserve"> (Remuneração do Empregado) x (1,66%)</t>
    </r>
  </si>
  <si>
    <r>
      <rPr>
        <b/>
        <sz val="8"/>
        <color theme="1"/>
        <rFont val="Calibri"/>
        <family val="2"/>
        <scheme val="minor"/>
      </rPr>
      <t>Licença Paternidade:</t>
    </r>
    <r>
      <rPr>
        <sz val="8"/>
        <color theme="1"/>
        <rFont val="Calibri"/>
        <family val="2"/>
        <scheme val="minor"/>
      </rPr>
      <t xml:space="preserve"> Criada pelo art. 7º, inciso XIX da CF, combinado com o art. 10, § 1º dos Atos das Disposições Constitucionais Transitórias – ADCT - , concede ao empregado o direito de ausentar-se do serviço por cinco dias quando do nascimento de filho. Conforme Manual de orientação para preenchimento da planilha de custo e formação de preços do MP, de maio de 2011, deve-se observar, com base em dados do IBGE, que nascem filhos de 1,5% dos trabalhadores no período de um ano.</t>
    </r>
    <r>
      <rPr>
        <b/>
        <sz val="8"/>
        <color theme="1"/>
        <rFont val="Calibri"/>
        <family val="2"/>
        <scheme val="minor"/>
      </rPr>
      <t xml:space="preserve"> Percentual a incidir sobre a base de cálculo:</t>
    </r>
    <r>
      <rPr>
        <sz val="8"/>
        <color theme="1"/>
        <rFont val="Calibri"/>
        <family val="2"/>
        <scheme val="minor"/>
      </rPr>
      <t xml:space="preserve"> (5 dias de licença) / (30 dias) / (12 meses) x (1,5% índice IBGE) = </t>
    </r>
    <r>
      <rPr>
        <b/>
        <sz val="8"/>
        <color theme="1"/>
        <rFont val="Calibri"/>
        <family val="2"/>
        <scheme val="minor"/>
      </rPr>
      <t>0,02%</t>
    </r>
    <r>
      <rPr>
        <sz val="8"/>
        <color theme="1"/>
        <rFont val="Calibri"/>
        <family val="2"/>
        <scheme val="minor"/>
      </rPr>
      <t xml:space="preserve"> </t>
    </r>
    <r>
      <rPr>
        <b/>
        <sz val="8"/>
        <color theme="1"/>
        <rFont val="Calibri"/>
        <family val="2"/>
        <scheme val="minor"/>
      </rPr>
      <t>Cálculo:</t>
    </r>
    <r>
      <rPr>
        <sz val="8"/>
        <color theme="1"/>
        <rFont val="Calibri"/>
        <family val="2"/>
        <scheme val="minor"/>
      </rPr>
      <t xml:space="preserve"> (Remuneração do Empregado) x (0,02%)</t>
    </r>
  </si>
  <si>
    <r>
      <t xml:space="preserve">Conforme Manual de orientação para preenchimento da planilha de custo e formação de preços do MP, de maio de 2011: </t>
    </r>
    <r>
      <rPr>
        <b/>
        <sz val="8"/>
        <color theme="1"/>
        <rFont val="Calibri"/>
        <family val="2"/>
        <scheme val="minor"/>
      </rPr>
      <t>Acidente de Trabalho:</t>
    </r>
    <r>
      <rPr>
        <sz val="8"/>
        <color theme="1"/>
        <rFont val="Calibri"/>
        <family val="2"/>
        <scheme val="minor"/>
      </rPr>
      <t xml:space="preserve"> O artigo 27 do Decreto nº 89.312, de 23/01/84, obriga o empregador a assumir o ônus financeiro pelo prazo de 15 dias, no caso de acidente de trabalho previsto no art. 131 da CLT. De acordo com os números apresentados pelo Ministério da Previdência de Assistência Social, baseados em informações prestadas pelos empregadores, por meio da GFIP, 0,78% (zero vírgula setenta e oito por cento) dos empregados se acidentam no ano. </t>
    </r>
    <r>
      <rPr>
        <b/>
        <sz val="8"/>
        <color theme="1"/>
        <rFont val="Calibri"/>
        <family val="2"/>
        <scheme val="minor"/>
      </rPr>
      <t>Percentual a incidir sobre a base de cálculo:</t>
    </r>
    <r>
      <rPr>
        <sz val="8"/>
        <color theme="1"/>
        <rFont val="Calibri"/>
        <family val="2"/>
        <scheme val="minor"/>
      </rPr>
      <t xml:space="preserve"> (15 dias) / (30 dias) / (12 meses) x (0,78% índice GFIP) =</t>
    </r>
    <r>
      <rPr>
        <b/>
        <sz val="8"/>
        <color theme="1"/>
        <rFont val="Calibri"/>
        <family val="2"/>
        <scheme val="minor"/>
      </rPr>
      <t xml:space="preserve"> 0,03% Cálculo:</t>
    </r>
    <r>
      <rPr>
        <sz val="8"/>
        <color theme="1"/>
        <rFont val="Calibri"/>
        <family val="2"/>
        <scheme val="minor"/>
      </rPr>
      <t xml:space="preserve"> (Remuneração do Empregado) x (0,03%)</t>
    </r>
  </si>
  <si>
    <r>
      <rPr>
        <b/>
        <sz val="8"/>
        <color theme="1"/>
        <rFont val="Calibri"/>
        <family val="2"/>
        <scheme val="minor"/>
      </rPr>
      <t>Percentual a incidir sobre a base de cálculo:</t>
    </r>
    <r>
      <rPr>
        <sz val="8"/>
        <color theme="1"/>
        <rFont val="Calibri"/>
        <family val="2"/>
        <scheme val="minor"/>
      </rPr>
      <t xml:space="preserve"> [((4/12)/12) x 0,02 x 100] = 0,06% Onde: 4/12 = 4 meses de licença maternidade por ano; 12 = meses do ano; 0,02 = índice de ocorrência. Dado utilizado do IBGE; 100 = porcentagem. </t>
    </r>
    <r>
      <rPr>
        <b/>
        <sz val="8"/>
        <color theme="1"/>
        <rFont val="Calibri"/>
        <family val="2"/>
        <scheme val="minor"/>
      </rPr>
      <t>Cálculo:</t>
    </r>
    <r>
      <rPr>
        <sz val="8"/>
        <color theme="1"/>
        <rFont val="Calibri"/>
        <family val="2"/>
        <scheme val="minor"/>
      </rPr>
      <t xml:space="preserve"> (Remuneração do Empregado) x (0,06%)</t>
    </r>
  </si>
  <si>
    <r>
      <t>Nota 1:</t>
    </r>
    <r>
      <rPr>
        <sz val="8"/>
        <color rgb="FF333333"/>
        <rFont val="Calibri"/>
        <family val="2"/>
        <scheme val="minor"/>
      </rPr>
      <t xml:space="preserve"> Os itens que contemplam o módulo 4 se referem ao custo dos dias trabalhados pelo repositor/substituto, quando o empregado alocado na prestação de serviço estiver ausente, conforme as previsões estabelecidas na legislação. (Redação dada pela Instrução Normativa nº 7, de 2018)</t>
    </r>
  </si>
  <si>
    <r>
      <rPr>
        <b/>
        <sz val="8"/>
        <color rgb="FF000000"/>
        <rFont val="Calibri"/>
        <family val="2"/>
        <scheme val="minor"/>
      </rPr>
      <t>SUBMÓDULO 4.2:</t>
    </r>
    <r>
      <rPr>
        <sz val="8"/>
        <color rgb="FF000000"/>
        <rFont val="Calibri"/>
        <family val="2"/>
        <scheme val="minor"/>
      </rPr>
      <t xml:space="preserve">
Substituto na Intrajornada </t>
    </r>
  </si>
  <si>
    <r>
      <t xml:space="preserve">Nota: </t>
    </r>
    <r>
      <rPr>
        <sz val="8"/>
        <color rgb="FF333333"/>
        <rFont val="Calibri"/>
        <family val="2"/>
        <scheme val="minor"/>
      </rPr>
      <t>Valores mensais por empregado.</t>
    </r>
  </si>
  <si>
    <r>
      <t xml:space="preserve">Nota 1: </t>
    </r>
    <r>
      <rPr>
        <sz val="8"/>
        <color rgb="FF333333"/>
        <rFont val="Calibri"/>
        <family val="2"/>
        <scheme val="minor"/>
      </rPr>
      <t>Custos Indiretos, Tributos e Lucro por empregado.</t>
    </r>
    <r>
      <rPr>
        <b/>
        <sz val="8"/>
        <color rgb="FF333333"/>
        <rFont val="Calibri"/>
        <family val="2"/>
        <scheme val="minor"/>
      </rPr>
      <t xml:space="preserve">
Nota 2: </t>
    </r>
    <r>
      <rPr>
        <sz val="8"/>
        <color rgb="FF333333"/>
        <rFont val="Calibri"/>
        <family val="2"/>
        <scheme val="minor"/>
      </rPr>
      <t>O valor referente a tributos é obtido aplicando-se o percentual sobre o valor do faturamento.</t>
    </r>
  </si>
  <si>
    <t>xx/xx/xxxx</t>
  </si>
  <si>
    <t>xxxx</t>
  </si>
  <si>
    <t>PS5 - Assistente administrativo</t>
  </si>
  <si>
    <t>Assistente Administrativo</t>
  </si>
  <si>
    <t>4110-30</t>
  </si>
  <si>
    <t>PROCESSO ELETRÔNICO</t>
  </si>
  <si>
    <t>PREGÃO ELETRONICO</t>
  </si>
  <si>
    <t>IV.</t>
  </si>
  <si>
    <t>V.</t>
  </si>
  <si>
    <t>PS5 - Assistente Administrativo</t>
  </si>
  <si>
    <t>Convenção Coletiva</t>
  </si>
  <si>
    <t>SINDMED x SINDHOSBA</t>
  </si>
  <si>
    <t>SEEB x SINDHOSBA</t>
  </si>
  <si>
    <t>SINDISAÚDE x SINDHOSBA</t>
  </si>
  <si>
    <t>SASB X SINDHOSBA</t>
  </si>
  <si>
    <t>SEAC x SINDILIMP</t>
  </si>
  <si>
    <t>Considerar 22 (vinte e dois) dias úteis</t>
  </si>
  <si>
    <t>Outros</t>
  </si>
  <si>
    <t>Lavanderia; coleta de resíduos; calibragem</t>
  </si>
  <si>
    <t>Total Mensal por posto</t>
  </si>
  <si>
    <t>Grande</t>
  </si>
  <si>
    <t>POSTO DE TRABALHO</t>
  </si>
  <si>
    <t>VALORES ATUAIS CONTRATOS ADSAL</t>
  </si>
  <si>
    <t>GLASSDOOR</t>
  </si>
  <si>
    <t>SALARIOS.COM</t>
  </si>
  <si>
    <t>BR.TALENT/ CARGOS.COM</t>
  </si>
  <si>
    <t>VAGAS.COM</t>
  </si>
  <si>
    <t>ADPAL Contrato 50431/2021 PE 186700</t>
  </si>
  <si>
    <t>ADBEL Contrato 50023/2022 PE 188330</t>
  </si>
  <si>
    <t>BRASÍLIA Contrato 50800/2019 PE 153362</t>
  </si>
  <si>
    <t>ADSPA Contrato 51099/2019 PE 160022</t>
  </si>
  <si>
    <t>ADFOR Contrato 50388/2019 PE 145633</t>
  </si>
  <si>
    <t>Piso Convenção Coletiva</t>
  </si>
  <si>
    <t>VALOR MÉDIO ENCONTRADO NA PESQUISA</t>
  </si>
  <si>
    <t>VALOR SALARIAL MÍNIMO PARA O NOVO CONTRATO</t>
  </si>
  <si>
    <t>Assistente administrativo gestão de pessoas</t>
  </si>
  <si>
    <t>INTERNET</t>
  </si>
  <si>
    <t>VALOR TOTAL</t>
  </si>
  <si>
    <t>QUANTIDADE</t>
  </si>
  <si>
    <t>REAL MED</t>
  </si>
  <si>
    <t>TENDMED</t>
  </si>
  <si>
    <t>MAGAZINE MEDICA</t>
  </si>
  <si>
    <t>PROVITAH</t>
  </si>
  <si>
    <t>VALOR MÉDIO</t>
  </si>
  <si>
    <t>DEPRECIAÇÃO</t>
  </si>
  <si>
    <t>VALOR UNITÁRIO APÓS DEPRECIAÇÃO</t>
  </si>
  <si>
    <t>MALETA DE PRIMEIROS SOCORROS</t>
  </si>
  <si>
    <t>MARCA MÉDICA</t>
  </si>
  <si>
    <t>TOTAL GERAL MENSAL</t>
  </si>
  <si>
    <t>VALOR POR POSTO DE TRABALHO</t>
  </si>
  <si>
    <t>N.</t>
  </si>
  <si>
    <t>Descrição</t>
  </si>
  <si>
    <t>Itens de uniforme</t>
  </si>
  <si>
    <t>Jalecos profissionais</t>
  </si>
  <si>
    <t>Técnico de enfermagem</t>
  </si>
  <si>
    <t>Serviço de atendimento na área de gestão de pessoas</t>
  </si>
  <si>
    <t>Feminino: calça social tecido Oxford</t>
  </si>
  <si>
    <t>Feminino: blusa de manga curta, spandex ou twoway</t>
  </si>
  <si>
    <t>Feminino: par de meias</t>
  </si>
  <si>
    <t>Feminino: par de sapato social</t>
  </si>
  <si>
    <t>Masculino: calça social, tecido Oxford</t>
  </si>
  <si>
    <t>Masculino: camisa social de manga curta, tecido grafil</t>
  </si>
  <si>
    <t>Masculino: cinto</t>
  </si>
  <si>
    <t>Masculino: par de meias</t>
  </si>
  <si>
    <t>Masculino: par de sapato social</t>
  </si>
  <si>
    <t>Qtd. por Posto Semestral</t>
  </si>
  <si>
    <t>Qtd. por Posto Anual</t>
  </si>
  <si>
    <t>Valor unitário médio</t>
  </si>
  <si>
    <t>Valor total anual</t>
  </si>
  <si>
    <t>Valor por posto mensal</t>
  </si>
  <si>
    <t>Valores do contrato atual</t>
  </si>
  <si>
    <t xml:space="preserve">Lavagem </t>
  </si>
  <si>
    <t>Coleta de resíduos</t>
  </si>
  <si>
    <t>Calibragem</t>
  </si>
  <si>
    <t>Valor total mensal</t>
  </si>
  <si>
    <t>Valor por posto</t>
  </si>
  <si>
    <t>Preço 1</t>
  </si>
  <si>
    <t>Preço 2</t>
  </si>
  <si>
    <t>Preço 3</t>
  </si>
  <si>
    <t>81/2022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</si>
</sst>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R$&quot;\ #,##0.00;[Red]\-&quot;R$&quot;\ #,##0.00"/>
    <numFmt numFmtId="44" formatCode="_-&quot;R$&quot;\ * #,##0.00_-;\-&quot;R$&quot;\ * #,##0.00_-;_-&quot;R$&quot;\ * &quot;-&quot;??_-;_-@_-"/>
    <numFmt numFmtId="43" formatCode="_-* #,##0.00_-;\-* #,##0.00_-;_-* &quot;-&quot;??_-;_-@_-"/>
    <numFmt numFmtId="164" formatCode="_-&quot;R$&quot;* #,##0.00_-;\-&quot;R$&quot;* #,##0.00_-;_-&quot;R$&quot;* &quot;-&quot;??_-;_-@_-"/>
    <numFmt numFmtId="165" formatCode="&quot;R$&quot;#,##0.00_);[Red]\(&quot;R$&quot;#,##0.00\)"/>
    <numFmt numFmtId="166" formatCode="_(&quot;R$&quot;* #,##0.00_);_(&quot;R$&quot;* \(#,##0.00\);_(&quot;R$&quot;* &quot;-&quot;??_);_(@_)"/>
    <numFmt numFmtId="167" formatCode="_(* #,##0.00_);_(* \(#,##0.00\);_(* &quot;-&quot;??_);_(@_)"/>
    <numFmt numFmtId="168" formatCode="_(* #,##0.00_);_(* \(#,##0.00\);_(* \-??_);_(@_)"/>
    <numFmt numFmtId="169" formatCode="_(&quot;R$ &quot;* #,##0.00_);_(&quot;R$ &quot;* \(#,##0.00\);_(&quot;R$ &quot;* &quot;-&quot;??_);_(@_)"/>
  </numFmts>
  <fonts count="53"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64"/>
      <name val="Calibri"/>
      <family val="2"/>
      <scheme val="minor"/>
    </font>
    <font>
      <b/>
      <sz val="10"/>
      <color theme="1"/>
      <name val="Times New Roman"/>
      <family val="1"/>
    </font>
    <font>
      <sz val="10"/>
      <color theme="1"/>
      <name val="Times New Roman"/>
      <family val="1"/>
    </font>
    <font>
      <sz val="9"/>
      <color theme="1"/>
      <name val="Times New Roman"/>
      <family val="1"/>
    </font>
    <font>
      <b/>
      <sz val="10"/>
      <color rgb="FF333333"/>
      <name val="Times New Roman"/>
      <family val="1"/>
    </font>
    <font>
      <sz val="10"/>
      <color rgb="FFFF0000"/>
      <name val="Times New Roman"/>
      <family val="1"/>
    </font>
    <font>
      <b/>
      <sz val="11"/>
      <name val="Calibri"/>
      <family val="2"/>
    </font>
    <font>
      <sz val="11"/>
      <name val="Calibri"/>
      <family val="2"/>
    </font>
    <font>
      <b/>
      <sz val="12"/>
      <name val="Calibri"/>
      <family val="2"/>
    </font>
    <font>
      <sz val="10"/>
      <color theme="1"/>
      <name val="Times New Roman"/>
      <family val="2"/>
    </font>
    <font>
      <u/>
      <sz val="10"/>
      <color theme="10"/>
      <name val="Arial"/>
      <family val="2"/>
    </font>
    <font>
      <sz val="10"/>
      <name val="Arial"/>
      <family val="2"/>
    </font>
    <font>
      <sz val="11"/>
      <color theme="1"/>
      <name val="Calibri"/>
      <family val="2"/>
    </font>
    <font>
      <b/>
      <sz val="10"/>
      <color theme="1"/>
      <name val="Calibri"/>
      <family val="2"/>
      <scheme val="minor"/>
    </font>
    <font>
      <sz val="10"/>
      <color theme="1"/>
      <name val="Calibri"/>
      <family val="2"/>
      <scheme val="minor"/>
    </font>
    <font>
      <b/>
      <sz val="8"/>
      <name val="Calibri"/>
      <family val="2"/>
      <scheme val="minor"/>
    </font>
    <font>
      <b/>
      <sz val="8"/>
      <color theme="1"/>
      <name val="Calibri"/>
      <family val="2"/>
      <scheme val="minor"/>
    </font>
    <font>
      <sz val="8"/>
      <color theme="1"/>
      <name val="Calibri"/>
      <family val="2"/>
      <scheme val="minor"/>
    </font>
    <font>
      <sz val="8"/>
      <name val="Calibri"/>
      <family val="2"/>
      <scheme val="minor"/>
    </font>
    <font>
      <b/>
      <sz val="8"/>
      <color rgb="FF333333"/>
      <name val="Calibri"/>
      <family val="2"/>
      <scheme val="minor"/>
    </font>
    <font>
      <sz val="8"/>
      <color rgb="FF333333"/>
      <name val="Calibri"/>
      <family val="2"/>
      <scheme val="minor"/>
    </font>
    <font>
      <sz val="8"/>
      <color rgb="FF000000"/>
      <name val="Calibri"/>
      <family val="2"/>
      <scheme val="minor"/>
    </font>
    <font>
      <b/>
      <sz val="8"/>
      <color rgb="FF000000"/>
      <name val="Calibri"/>
      <family val="2"/>
      <scheme val="minor"/>
    </font>
    <font>
      <b/>
      <sz val="11"/>
      <color theme="1"/>
      <name val="Calibri"/>
      <family val="2"/>
    </font>
    <font>
      <b/>
      <sz val="12"/>
      <color theme="1"/>
      <name val="Calibri"/>
      <family val="2"/>
    </font>
    <font>
      <b/>
      <sz val="9"/>
      <color rgb="FF000000"/>
      <name val="Calibri"/>
      <family val="2"/>
    </font>
    <font>
      <sz val="9"/>
      <color theme="1"/>
      <name val="Calibri"/>
      <family val="2"/>
    </font>
    <font>
      <sz val="9"/>
      <color theme="1"/>
      <name val="Calibri"/>
      <family val="2"/>
      <scheme val="minor"/>
    </font>
    <font>
      <b/>
      <sz val="9"/>
      <color theme="1"/>
      <name val="Calibri"/>
      <family val="2"/>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00B0F0"/>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0"/>
        <bgColor indexed="64"/>
      </patternFill>
    </fill>
    <fill>
      <patternFill patternType="solid">
        <fgColor rgb="FFFF00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F3399"/>
        <bgColor indexed="64"/>
      </patternFill>
    </fill>
    <fill>
      <patternFill patternType="solid">
        <fgColor rgb="FFFFCCFF"/>
        <bgColor indexed="64"/>
      </patternFill>
    </fill>
    <fill>
      <patternFill patternType="solid">
        <fgColor theme="5" tint="-0.249977111117893"/>
        <bgColor indexed="64"/>
      </patternFill>
    </fill>
    <fill>
      <patternFill patternType="solid">
        <fgColor rgb="FFF2F2F2"/>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8">
    <xf numFmtId="0" fontId="0" fillId="0" borderId="0"/>
    <xf numFmtId="168" fontId="7" fillId="0" borderId="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6" fillId="8" borderId="8" applyNumberFormat="0" applyFon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3" fillId="32" borderId="0" applyNumberFormat="0" applyBorder="0" applyAlignment="0" applyProtection="0"/>
    <xf numFmtId="167" fontId="6" fillId="0" borderId="0" applyFont="0" applyFill="0" applyBorder="0" applyAlignment="0" applyProtection="0"/>
    <xf numFmtId="0" fontId="24" fillId="0" borderId="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0" fontId="5" fillId="0" borderId="0"/>
    <xf numFmtId="164" fontId="5" fillId="0" borderId="0" applyFont="0" applyFill="0" applyBorder="0" applyAlignment="0" applyProtection="0"/>
    <xf numFmtId="0" fontId="4" fillId="0" borderId="0"/>
    <xf numFmtId="164" fontId="4" fillId="0" borderId="0" applyFont="0" applyFill="0" applyBorder="0" applyAlignment="0" applyProtection="0"/>
    <xf numFmtId="0" fontId="3" fillId="0" borderId="0"/>
    <xf numFmtId="164" fontId="3" fillId="0" borderId="0" applyFont="0" applyFill="0" applyBorder="0" applyAlignment="0" applyProtection="0"/>
    <xf numFmtId="0" fontId="33" fillId="0" borderId="0"/>
    <xf numFmtId="0" fontId="3" fillId="0" borderId="0"/>
    <xf numFmtId="167" fontId="3" fillId="0" borderId="0" applyFont="0" applyFill="0" applyBorder="0" applyAlignment="0" applyProtection="0"/>
    <xf numFmtId="0" fontId="7" fillId="0" borderId="0"/>
    <xf numFmtId="0" fontId="34" fillId="0" borderId="0" applyNumberFormat="0" applyFill="0" applyBorder="0" applyAlignment="0" applyProtection="0"/>
    <xf numFmtId="166" fontId="33" fillId="0" borderId="0" applyFont="0" applyFill="0" applyBorder="0" applyAlignment="0" applyProtection="0"/>
    <xf numFmtId="9" fontId="33" fillId="0" borderId="0" applyFont="0" applyFill="0" applyBorder="0" applyAlignment="0" applyProtection="0"/>
    <xf numFmtId="164" fontId="6" fillId="0" borderId="0" applyFont="0" applyFill="0" applyBorder="0" applyAlignment="0" applyProtection="0"/>
    <xf numFmtId="0" fontId="35" fillId="0" borderId="0"/>
    <xf numFmtId="169" fontId="35" fillId="0" borderId="0" applyFont="0" applyFill="0" applyBorder="0" applyAlignment="0" applyProtection="0"/>
    <xf numFmtId="169" fontId="7" fillId="0" borderId="0" applyFont="0" applyFill="0" applyBorder="0" applyAlignment="0" applyProtection="0"/>
    <xf numFmtId="0" fontId="6" fillId="0" borderId="0"/>
    <xf numFmtId="0" fontId="2" fillId="0" borderId="0"/>
    <xf numFmtId="164" fontId="2"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1" fillId="0" borderId="0"/>
    <xf numFmtId="44" fontId="33" fillId="0" borderId="0" applyFont="0" applyFill="0" applyBorder="0" applyAlignment="0" applyProtection="0"/>
    <xf numFmtId="164" fontId="1" fillId="0" borderId="0" applyFont="0" applyFill="0" applyBorder="0" applyAlignment="0" applyProtection="0"/>
  </cellStyleXfs>
  <cellXfs count="354">
    <xf numFmtId="0" fontId="0" fillId="0" borderId="0" xfId="0"/>
    <xf numFmtId="0" fontId="26" fillId="0" borderId="0" xfId="0" applyFont="1" applyAlignment="1">
      <alignment horizontal="center" vertical="center"/>
    </xf>
    <xf numFmtId="0" fontId="26" fillId="0" borderId="0" xfId="0" applyFont="1" applyAlignment="1">
      <alignment horizontal="center" vertical="center" wrapText="1"/>
    </xf>
    <xf numFmtId="0" fontId="29" fillId="0" borderId="0" xfId="0" applyFont="1" applyAlignment="1">
      <alignment horizontal="center" vertical="center"/>
    </xf>
    <xf numFmtId="0" fontId="30" fillId="37" borderId="22" xfId="0" applyFont="1" applyFill="1" applyBorder="1" applyAlignment="1">
      <alignment horizontal="center" vertical="center" wrapText="1"/>
    </xf>
    <xf numFmtId="0" fontId="30" fillId="37" borderId="23" xfId="0" applyFont="1" applyFill="1" applyBorder="1" applyAlignment="1">
      <alignment horizontal="center" vertical="center"/>
    </xf>
    <xf numFmtId="0" fontId="31" fillId="37" borderId="24" xfId="0" applyFont="1" applyFill="1" applyBorder="1" applyAlignment="1">
      <alignment horizontal="justify" vertical="center" wrapText="1"/>
    </xf>
    <xf numFmtId="0" fontId="31" fillId="0" borderId="25" xfId="0" applyFont="1" applyBorder="1" applyAlignment="1">
      <alignment horizontal="center" vertical="center"/>
    </xf>
    <xf numFmtId="0" fontId="31" fillId="0" borderId="25" xfId="0" applyFont="1" applyBorder="1" applyAlignment="1">
      <alignment horizontal="center" vertical="center" wrapText="1"/>
    </xf>
    <xf numFmtId="166" fontId="31" fillId="0" borderId="25" xfId="52" applyFont="1" applyBorder="1" applyAlignment="1">
      <alignment horizontal="center" vertical="center" wrapText="1"/>
    </xf>
    <xf numFmtId="0" fontId="31" fillId="33" borderId="24" xfId="0" applyFont="1" applyFill="1" applyBorder="1" applyAlignment="1">
      <alignment vertical="center" wrapText="1"/>
    </xf>
    <xf numFmtId="0" fontId="31" fillId="33" borderId="25" xfId="0" applyFont="1" applyFill="1" applyBorder="1" applyAlignment="1">
      <alignment horizontal="center" vertical="center"/>
    </xf>
    <xf numFmtId="0" fontId="31" fillId="33" borderId="25" xfId="0" applyFont="1" applyFill="1" applyBorder="1" applyAlignment="1">
      <alignment horizontal="center" vertical="center" wrapText="1"/>
    </xf>
    <xf numFmtId="166" fontId="31" fillId="33" borderId="25" xfId="52" applyFont="1" applyFill="1" applyBorder="1" applyAlignment="1">
      <alignment horizontal="center" vertical="center" wrapText="1"/>
    </xf>
    <xf numFmtId="0" fontId="32" fillId="37" borderId="22" xfId="0" applyFont="1" applyFill="1" applyBorder="1" applyAlignment="1">
      <alignment vertical="center" wrapText="1"/>
    </xf>
    <xf numFmtId="0" fontId="30" fillId="37" borderId="25" xfId="0" applyFont="1" applyFill="1" applyBorder="1" applyAlignment="1">
      <alignment horizontal="center" vertical="center"/>
    </xf>
    <xf numFmtId="0" fontId="32" fillId="37" borderId="25" xfId="0" applyFont="1" applyFill="1" applyBorder="1" applyAlignment="1">
      <alignment horizontal="center" vertical="center" wrapText="1"/>
    </xf>
    <xf numFmtId="0" fontId="30" fillId="37" borderId="25" xfId="0" applyFont="1" applyFill="1" applyBorder="1" applyAlignment="1">
      <alignment horizontal="center" vertical="center" wrapText="1"/>
    </xf>
    <xf numFmtId="0" fontId="31" fillId="0" borderId="24" xfId="0" applyFont="1" applyBorder="1" applyAlignment="1">
      <alignment horizontal="justify" vertical="center" wrapText="1"/>
    </xf>
    <xf numFmtId="0" fontId="31" fillId="0" borderId="25" xfId="0" applyFont="1" applyBorder="1" applyAlignment="1">
      <alignment vertical="center" wrapText="1"/>
    </xf>
    <xf numFmtId="0" fontId="31" fillId="33" borderId="25" xfId="0" applyFont="1" applyFill="1" applyBorder="1" applyAlignment="1">
      <alignment vertical="center"/>
    </xf>
    <xf numFmtId="0" fontId="31" fillId="33" borderId="25" xfId="0" applyFont="1" applyFill="1" applyBorder="1" applyAlignment="1">
      <alignment vertical="center" wrapText="1"/>
    </xf>
    <xf numFmtId="166" fontId="31" fillId="33" borderId="25" xfId="0" applyNumberFormat="1" applyFont="1" applyFill="1" applyBorder="1" applyAlignment="1">
      <alignment vertical="center" wrapText="1"/>
    </xf>
    <xf numFmtId="0" fontId="31" fillId="33" borderId="26" xfId="0" applyFont="1" applyFill="1" applyBorder="1" applyAlignment="1">
      <alignment vertical="center" wrapText="1"/>
    </xf>
    <xf numFmtId="0" fontId="31" fillId="33" borderId="27" xfId="0" applyFont="1" applyFill="1" applyBorder="1" applyAlignment="1">
      <alignment vertical="center"/>
    </xf>
    <xf numFmtId="0" fontId="31" fillId="33" borderId="27" xfId="0" applyFont="1" applyFill="1" applyBorder="1" applyAlignment="1">
      <alignment vertical="center" wrapText="1"/>
    </xf>
    <xf numFmtId="166" fontId="31" fillId="33" borderId="27" xfId="52" applyFont="1" applyFill="1" applyBorder="1" applyAlignment="1">
      <alignment horizontal="center" vertical="center" wrapText="1"/>
    </xf>
    <xf numFmtId="166" fontId="30" fillId="38" borderId="25" xfId="0" applyNumberFormat="1" applyFont="1" applyFill="1" applyBorder="1" applyAlignment="1">
      <alignment horizontal="center" vertical="center" wrapText="1"/>
    </xf>
    <xf numFmtId="166" fontId="30" fillId="39" borderId="25" xfId="0" applyNumberFormat="1" applyFont="1" applyFill="1" applyBorder="1" applyAlignment="1">
      <alignment horizontal="center" vertical="center" wrapText="1"/>
    </xf>
    <xf numFmtId="2" fontId="31" fillId="0" borderId="25" xfId="0" applyNumberFormat="1" applyFont="1" applyBorder="1" applyAlignment="1">
      <alignment horizontal="center" vertical="center"/>
    </xf>
    <xf numFmtId="0" fontId="30" fillId="37" borderId="23" xfId="0" applyFont="1" applyFill="1" applyBorder="1" applyAlignment="1">
      <alignment horizontal="center" vertical="center" wrapText="1"/>
    </xf>
    <xf numFmtId="0" fontId="30" fillId="33" borderId="23" xfId="0" applyFont="1" applyFill="1" applyBorder="1" applyAlignment="1">
      <alignment horizontal="center" vertical="center" wrapText="1"/>
    </xf>
    <xf numFmtId="0" fontId="30" fillId="33" borderId="25" xfId="0" applyFont="1" applyFill="1" applyBorder="1" applyAlignment="1">
      <alignment horizontal="center" vertical="center"/>
    </xf>
    <xf numFmtId="164" fontId="31" fillId="33" borderId="25" xfId="0" applyNumberFormat="1" applyFont="1" applyFill="1" applyBorder="1" applyAlignment="1">
      <alignment horizontal="center" vertical="center"/>
    </xf>
    <xf numFmtId="0" fontId="31" fillId="33" borderId="24" xfId="0" applyFont="1" applyFill="1" applyBorder="1" applyAlignment="1">
      <alignment horizontal="justify" vertical="center" wrapText="1"/>
    </xf>
    <xf numFmtId="0" fontId="31" fillId="33" borderId="24" xfId="0" applyFont="1" applyFill="1" applyBorder="1" applyAlignment="1">
      <alignment horizontal="center" vertical="center" wrapText="1"/>
    </xf>
    <xf numFmtId="0" fontId="0" fillId="41" borderId="0" xfId="0" applyFill="1"/>
    <xf numFmtId="2" fontId="31" fillId="33" borderId="25" xfId="0" applyNumberFormat="1" applyFont="1" applyFill="1" applyBorder="1" applyAlignment="1">
      <alignment horizontal="center" vertical="center"/>
    </xf>
    <xf numFmtId="2" fontId="31" fillId="33" borderId="24" xfId="0" applyNumberFormat="1" applyFont="1" applyFill="1" applyBorder="1" applyAlignment="1">
      <alignment horizontal="center" vertical="center" wrapText="1"/>
    </xf>
    <xf numFmtId="164" fontId="31" fillId="0" borderId="25" xfId="66" applyFont="1" applyBorder="1" applyAlignment="1">
      <alignment horizontal="center" vertical="center"/>
    </xf>
    <xf numFmtId="164" fontId="31" fillId="33" borderId="24" xfId="66" applyFont="1" applyFill="1" applyBorder="1" applyAlignment="1">
      <alignment horizontal="center" vertical="center" wrapText="1"/>
    </xf>
    <xf numFmtId="0" fontId="31" fillId="33" borderId="33" xfId="0" applyFont="1" applyFill="1" applyBorder="1" applyAlignment="1">
      <alignment vertical="center" wrapText="1"/>
    </xf>
    <xf numFmtId="0" fontId="31" fillId="33" borderId="0" xfId="0" applyFont="1" applyFill="1" applyBorder="1" applyAlignment="1">
      <alignment vertical="center"/>
    </xf>
    <xf numFmtId="0" fontId="31" fillId="33" borderId="0" xfId="0" applyFont="1" applyFill="1" applyBorder="1" applyAlignment="1">
      <alignment vertical="center" wrapText="1"/>
    </xf>
    <xf numFmtId="166" fontId="31" fillId="33" borderId="0" xfId="52" applyFont="1" applyFill="1" applyBorder="1" applyAlignment="1">
      <alignment horizontal="center" vertical="center" wrapText="1"/>
    </xf>
    <xf numFmtId="0" fontId="31" fillId="33" borderId="0" xfId="0" applyFont="1" applyFill="1" applyBorder="1" applyAlignment="1">
      <alignment horizontal="center" vertical="center" wrapText="1"/>
    </xf>
    <xf numFmtId="166" fontId="31" fillId="33" borderId="32" xfId="52" applyFont="1" applyFill="1" applyBorder="1" applyAlignment="1">
      <alignment horizontal="center" vertical="center" wrapText="1"/>
    </xf>
    <xf numFmtId="164" fontId="31" fillId="33" borderId="25" xfId="66" applyFont="1" applyFill="1" applyBorder="1" applyAlignment="1">
      <alignment horizontal="center" vertical="center" wrapText="1"/>
    </xf>
    <xf numFmtId="164" fontId="31" fillId="33" borderId="25" xfId="66" applyFont="1" applyFill="1" applyBorder="1" applyAlignment="1">
      <alignment horizontal="center" vertical="center"/>
    </xf>
    <xf numFmtId="166" fontId="31" fillId="33" borderId="25" xfId="0" applyNumberFormat="1" applyFont="1" applyFill="1" applyBorder="1" applyAlignment="1">
      <alignment horizontal="center" vertical="center"/>
    </xf>
    <xf numFmtId="0" fontId="31" fillId="42" borderId="24" xfId="0" applyFont="1" applyFill="1" applyBorder="1" applyAlignment="1">
      <alignment horizontal="justify" vertical="center" wrapText="1"/>
    </xf>
    <xf numFmtId="2" fontId="31" fillId="42" borderId="24" xfId="0" applyNumberFormat="1" applyFont="1" applyFill="1" applyBorder="1" applyAlignment="1">
      <alignment horizontal="center" vertical="center" wrapText="1"/>
    </xf>
    <xf numFmtId="164" fontId="31" fillId="42" borderId="24" xfId="66" applyFont="1" applyFill="1" applyBorder="1" applyAlignment="1">
      <alignment horizontal="justify" vertical="center" wrapText="1"/>
    </xf>
    <xf numFmtId="0" fontId="31" fillId="42" borderId="24" xfId="0" applyFont="1" applyFill="1" applyBorder="1" applyAlignment="1">
      <alignment horizontal="center" vertical="center" wrapText="1"/>
    </xf>
    <xf numFmtId="166" fontId="31" fillId="42" borderId="25" xfId="52" applyFont="1" applyFill="1" applyBorder="1" applyAlignment="1">
      <alignment horizontal="center" vertical="center" wrapText="1"/>
    </xf>
    <xf numFmtId="0" fontId="31" fillId="42" borderId="25" xfId="0" applyFont="1" applyFill="1" applyBorder="1" applyAlignment="1">
      <alignment horizontal="center" vertical="center" wrapText="1"/>
    </xf>
    <xf numFmtId="164" fontId="31" fillId="42" borderId="25" xfId="66" applyFont="1" applyFill="1" applyBorder="1" applyAlignment="1">
      <alignment horizontal="center" vertical="center" wrapText="1"/>
    </xf>
    <xf numFmtId="164" fontId="31" fillId="42" borderId="25" xfId="66" applyFont="1" applyFill="1" applyBorder="1" applyAlignment="1">
      <alignment horizontal="center" vertical="center"/>
    </xf>
    <xf numFmtId="0" fontId="0" fillId="42" borderId="0" xfId="0" applyFill="1"/>
    <xf numFmtId="0" fontId="0" fillId="0" borderId="0" xfId="0" applyAlignment="1">
      <alignment horizontal="center"/>
    </xf>
    <xf numFmtId="0" fontId="31" fillId="41" borderId="24" xfId="0" applyFont="1" applyFill="1" applyBorder="1" applyAlignment="1">
      <alignment vertical="center" wrapText="1"/>
    </xf>
    <xf numFmtId="0" fontId="31" fillId="41" borderId="25" xfId="0" applyFont="1" applyFill="1" applyBorder="1" applyAlignment="1">
      <alignment horizontal="center" vertical="center" wrapText="1"/>
    </xf>
    <xf numFmtId="166" fontId="31" fillId="41" borderId="25" xfId="52" applyFont="1" applyFill="1" applyBorder="1" applyAlignment="1">
      <alignment horizontal="center" vertical="center" wrapText="1"/>
    </xf>
    <xf numFmtId="2" fontId="31" fillId="41" borderId="25" xfId="0" applyNumberFormat="1" applyFont="1" applyFill="1" applyBorder="1" applyAlignment="1">
      <alignment horizontal="center" vertical="center"/>
    </xf>
    <xf numFmtId="2" fontId="30" fillId="37" borderId="25" xfId="0" applyNumberFormat="1" applyFont="1" applyFill="1" applyBorder="1" applyAlignment="1">
      <alignment horizontal="center" vertical="center"/>
    </xf>
    <xf numFmtId="164" fontId="31" fillId="41" borderId="25" xfId="66" applyFont="1" applyFill="1" applyBorder="1" applyAlignment="1">
      <alignment horizontal="center" vertical="center"/>
    </xf>
    <xf numFmtId="164" fontId="30" fillId="37" borderId="25" xfId="66" applyFont="1" applyFill="1" applyBorder="1" applyAlignment="1">
      <alignment horizontal="center" vertical="center"/>
    </xf>
    <xf numFmtId="164" fontId="0" fillId="0" borderId="0" xfId="66" applyFont="1"/>
    <xf numFmtId="0" fontId="31" fillId="41" borderId="31" xfId="0" applyFont="1" applyFill="1" applyBorder="1" applyAlignment="1">
      <alignment vertical="center" wrapText="1"/>
    </xf>
    <xf numFmtId="0" fontId="31" fillId="41" borderId="32" xfId="0" applyFont="1" applyFill="1" applyBorder="1" applyAlignment="1">
      <alignment vertical="center"/>
    </xf>
    <xf numFmtId="164" fontId="31" fillId="41" borderId="32" xfId="66" applyFont="1" applyFill="1" applyBorder="1" applyAlignment="1">
      <alignment vertical="center"/>
    </xf>
    <xf numFmtId="0" fontId="31" fillId="41" borderId="32" xfId="0" applyFont="1" applyFill="1" applyBorder="1" applyAlignment="1">
      <alignment vertical="center" wrapText="1"/>
    </xf>
    <xf numFmtId="166" fontId="31" fillId="41" borderId="32" xfId="0" applyNumberFormat="1" applyFont="1" applyFill="1" applyBorder="1" applyAlignment="1">
      <alignment vertical="center" wrapText="1"/>
    </xf>
    <xf numFmtId="166" fontId="31" fillId="41" borderId="27" xfId="0" applyNumberFormat="1" applyFont="1" applyFill="1" applyBorder="1" applyAlignment="1">
      <alignment horizontal="center" vertical="center"/>
    </xf>
    <xf numFmtId="166" fontId="31" fillId="41" borderId="0" xfId="0" applyNumberFormat="1" applyFont="1" applyFill="1" applyBorder="1" applyAlignment="1">
      <alignment horizontal="center" vertical="center"/>
    </xf>
    <xf numFmtId="166" fontId="30" fillId="39" borderId="27" xfId="0" applyNumberFormat="1" applyFont="1" applyFill="1" applyBorder="1" applyAlignment="1">
      <alignment horizontal="center" vertical="center" wrapText="1"/>
    </xf>
    <xf numFmtId="0" fontId="31" fillId="41" borderId="32" xfId="0" applyFont="1" applyFill="1" applyBorder="1" applyAlignment="1">
      <alignment horizontal="center" vertical="center" wrapText="1"/>
    </xf>
    <xf numFmtId="2" fontId="31" fillId="42" borderId="25" xfId="0" applyNumberFormat="1" applyFont="1" applyFill="1" applyBorder="1" applyAlignment="1">
      <alignment horizontal="center" vertical="center"/>
    </xf>
    <xf numFmtId="0" fontId="31" fillId="42" borderId="25" xfId="0" applyFont="1" applyFill="1" applyBorder="1" applyAlignment="1">
      <alignment vertical="center" wrapText="1"/>
    </xf>
    <xf numFmtId="166" fontId="31" fillId="42" borderId="25" xfId="0" applyNumberFormat="1" applyFont="1" applyFill="1" applyBorder="1" applyAlignment="1">
      <alignment horizontal="center" vertical="center"/>
    </xf>
    <xf numFmtId="0" fontId="30" fillId="44" borderId="22" xfId="0" applyFont="1" applyFill="1" applyBorder="1" applyAlignment="1">
      <alignment horizontal="center" vertical="center" wrapText="1"/>
    </xf>
    <xf numFmtId="0" fontId="30" fillId="44" borderId="23" xfId="0" applyFont="1" applyFill="1" applyBorder="1" applyAlignment="1">
      <alignment horizontal="center" vertical="center" wrapText="1"/>
    </xf>
    <xf numFmtId="164" fontId="30" fillId="44" borderId="23" xfId="66" applyFont="1" applyFill="1" applyBorder="1" applyAlignment="1">
      <alignment horizontal="center" vertical="center"/>
    </xf>
    <xf numFmtId="0" fontId="32" fillId="43" borderId="10" xfId="0" applyFont="1" applyFill="1" applyBorder="1" applyAlignment="1">
      <alignment vertical="center" wrapText="1"/>
    </xf>
    <xf numFmtId="164" fontId="30" fillId="43" borderId="10" xfId="66" applyFont="1" applyFill="1" applyBorder="1" applyAlignment="1">
      <alignment horizontal="center" vertical="center"/>
    </xf>
    <xf numFmtId="0" fontId="32" fillId="43" borderId="10" xfId="0" applyFont="1" applyFill="1" applyBorder="1" applyAlignment="1">
      <alignment horizontal="center" vertical="center" wrapText="1"/>
    </xf>
    <xf numFmtId="0" fontId="31" fillId="44" borderId="10" xfId="0" applyFont="1" applyFill="1" applyBorder="1" applyAlignment="1">
      <alignment horizontal="justify" vertical="center" wrapText="1"/>
    </xf>
    <xf numFmtId="2" fontId="31" fillId="44" borderId="10" xfId="0" applyNumberFormat="1" applyFont="1" applyFill="1" applyBorder="1" applyAlignment="1">
      <alignment horizontal="center" vertical="center"/>
    </xf>
    <xf numFmtId="164" fontId="31" fillId="44" borderId="10" xfId="66" applyFont="1" applyFill="1" applyBorder="1" applyAlignment="1">
      <alignment horizontal="center" vertical="center"/>
    </xf>
    <xf numFmtId="0" fontId="31" fillId="44" borderId="10" xfId="0" applyFont="1" applyFill="1" applyBorder="1" applyAlignment="1">
      <alignment horizontal="center" vertical="center" wrapText="1"/>
    </xf>
    <xf numFmtId="166" fontId="31" fillId="44" borderId="10" xfId="52" applyFont="1" applyFill="1" applyBorder="1" applyAlignment="1">
      <alignment horizontal="center" vertical="center" wrapText="1"/>
    </xf>
    <xf numFmtId="164" fontId="31" fillId="44" borderId="12" xfId="0" applyNumberFormat="1" applyFont="1" applyFill="1" applyBorder="1" applyAlignment="1">
      <alignment horizontal="center" vertical="center"/>
    </xf>
    <xf numFmtId="0" fontId="31" fillId="44" borderId="10" xfId="0" applyFont="1" applyFill="1" applyBorder="1" applyAlignment="1">
      <alignment vertical="center" wrapText="1"/>
    </xf>
    <xf numFmtId="0" fontId="31" fillId="44" borderId="10" xfId="0" applyFont="1" applyFill="1" applyBorder="1" applyAlignment="1">
      <alignment vertical="center"/>
    </xf>
    <xf numFmtId="164" fontId="31" fillId="44" borderId="10" xfId="66" applyFont="1" applyFill="1" applyBorder="1" applyAlignment="1">
      <alignment vertical="center"/>
    </xf>
    <xf numFmtId="166" fontId="31" fillId="44" borderId="12" xfId="52" applyFont="1" applyFill="1" applyBorder="1" applyAlignment="1">
      <alignment horizontal="center" vertical="center" wrapText="1"/>
    </xf>
    <xf numFmtId="2" fontId="31" fillId="44" borderId="10" xfId="0" applyNumberFormat="1" applyFont="1" applyFill="1" applyBorder="1" applyAlignment="1">
      <alignment horizontal="center" vertical="center" wrapText="1"/>
    </xf>
    <xf numFmtId="164" fontId="31" fillId="44" borderId="10" xfId="66" applyFont="1" applyFill="1" applyBorder="1" applyAlignment="1">
      <alignment horizontal="justify" vertical="center" wrapText="1"/>
    </xf>
    <xf numFmtId="164" fontId="31" fillId="44" borderId="10" xfId="66" applyFont="1" applyFill="1" applyBorder="1" applyAlignment="1">
      <alignment horizontal="center" vertical="center" wrapText="1"/>
    </xf>
    <xf numFmtId="164" fontId="31" fillId="44" borderId="12" xfId="66" applyFont="1" applyFill="1" applyBorder="1" applyAlignment="1">
      <alignment horizontal="center" vertical="center"/>
    </xf>
    <xf numFmtId="0" fontId="30" fillId="43" borderId="10" xfId="0" applyFont="1" applyFill="1" applyBorder="1" applyAlignment="1">
      <alignment horizontal="center" vertical="center" wrapText="1"/>
    </xf>
    <xf numFmtId="0" fontId="30" fillId="43" borderId="12" xfId="0" applyFont="1" applyFill="1" applyBorder="1" applyAlignment="1">
      <alignment horizontal="center" vertical="center" wrapText="1"/>
    </xf>
    <xf numFmtId="164" fontId="30" fillId="44" borderId="32" xfId="66" applyFont="1" applyFill="1" applyBorder="1" applyAlignment="1">
      <alignment horizontal="center" vertical="center" wrapText="1"/>
    </xf>
    <xf numFmtId="164" fontId="0" fillId="44" borderId="10" xfId="66" applyFont="1" applyFill="1" applyBorder="1"/>
    <xf numFmtId="0" fontId="2" fillId="0" borderId="0" xfId="71"/>
    <xf numFmtId="0" fontId="26" fillId="41" borderId="25" xfId="71" applyFont="1" applyFill="1" applyBorder="1" applyAlignment="1">
      <alignment vertical="center" wrapText="1"/>
    </xf>
    <xf numFmtId="0" fontId="26" fillId="41" borderId="27" xfId="71" applyFont="1" applyFill="1" applyBorder="1" applyAlignment="1">
      <alignment vertical="center" wrapText="1"/>
    </xf>
    <xf numFmtId="0" fontId="26" fillId="41" borderId="10" xfId="71" applyFont="1" applyFill="1" applyBorder="1" applyAlignment="1">
      <alignment vertical="center" wrapText="1"/>
    </xf>
    <xf numFmtId="0" fontId="26" fillId="41" borderId="12" xfId="71" applyFont="1" applyFill="1" applyBorder="1" applyAlignment="1">
      <alignment vertical="center" wrapText="1"/>
    </xf>
    <xf numFmtId="0" fontId="26" fillId="41" borderId="28" xfId="71" applyFont="1" applyFill="1" applyBorder="1" applyAlignment="1">
      <alignment vertical="center" wrapText="1"/>
    </xf>
    <xf numFmtId="0" fontId="26" fillId="41" borderId="29" xfId="71" applyFont="1" applyFill="1" applyBorder="1" applyAlignment="1">
      <alignment vertical="center" wrapText="1"/>
    </xf>
    <xf numFmtId="164" fontId="6" fillId="41" borderId="10" xfId="72" applyFont="1" applyFill="1" applyBorder="1"/>
    <xf numFmtId="0" fontId="32" fillId="37" borderId="10" xfId="70" applyFont="1" applyFill="1" applyBorder="1" applyAlignment="1">
      <alignment horizontal="center" vertical="center" wrapText="1"/>
    </xf>
    <xf numFmtId="0" fontId="2" fillId="35" borderId="10" xfId="71" applyFill="1" applyBorder="1" applyAlignment="1">
      <alignment horizontal="center"/>
    </xf>
    <xf numFmtId="0" fontId="2" fillId="0" borderId="10" xfId="71" applyBorder="1" applyAlignment="1">
      <alignment horizontal="center"/>
    </xf>
    <xf numFmtId="0" fontId="25" fillId="0" borderId="10" xfId="71" applyFont="1" applyBorder="1" applyAlignment="1">
      <alignment horizontal="center" vertical="center" wrapText="1"/>
    </xf>
    <xf numFmtId="0" fontId="2" fillId="0" borderId="0" xfId="71" applyAlignment="1">
      <alignment horizontal="center"/>
    </xf>
    <xf numFmtId="2" fontId="6" fillId="41" borderId="10" xfId="72" applyNumberFormat="1" applyFont="1" applyFill="1" applyBorder="1" applyAlignment="1">
      <alignment horizontal="center" vertical="center" wrapText="1"/>
    </xf>
    <xf numFmtId="0" fontId="41" fillId="0" borderId="0" xfId="0" applyFont="1" applyAlignment="1">
      <alignment horizontal="center" vertical="center"/>
    </xf>
    <xf numFmtId="0" fontId="40" fillId="0" borderId="10"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10" xfId="0" applyFont="1" applyBorder="1" applyAlignment="1">
      <alignment horizontal="center" vertical="center" wrapText="1"/>
    </xf>
    <xf numFmtId="0" fontId="40" fillId="34" borderId="10" xfId="0" applyFont="1" applyFill="1" applyBorder="1" applyAlignment="1">
      <alignment horizontal="center" vertical="center" wrapText="1"/>
    </xf>
    <xf numFmtId="8" fontId="41" fillId="0" borderId="10" xfId="0" applyNumberFormat="1" applyFont="1" applyBorder="1" applyAlignment="1">
      <alignment horizontal="center" vertical="center"/>
    </xf>
    <xf numFmtId="0" fontId="40" fillId="34" borderId="10" xfId="0" applyFont="1" applyFill="1" applyBorder="1" applyAlignment="1">
      <alignment vertical="center" wrapText="1"/>
    </xf>
    <xf numFmtId="0" fontId="41" fillId="0" borderId="10" xfId="0" applyFont="1" applyFill="1" applyBorder="1" applyAlignment="1">
      <alignment horizontal="center" vertical="center" wrapText="1"/>
    </xf>
    <xf numFmtId="0" fontId="45" fillId="0" borderId="10" xfId="0" applyFont="1" applyFill="1" applyBorder="1" applyAlignment="1">
      <alignment vertical="center" wrapText="1"/>
    </xf>
    <xf numFmtId="10" fontId="45" fillId="0" borderId="10" xfId="0" quotePrefix="1" applyNumberFormat="1" applyFont="1" applyFill="1" applyBorder="1" applyAlignment="1">
      <alignment horizontal="center" vertical="center" wrapText="1"/>
    </xf>
    <xf numFmtId="43" fontId="41" fillId="0" borderId="10" xfId="73" applyFont="1" applyFill="1" applyBorder="1" applyAlignment="1">
      <alignment horizontal="center" vertical="center"/>
    </xf>
    <xf numFmtId="0" fontId="40" fillId="36" borderId="10" xfId="0" applyFont="1" applyFill="1" applyBorder="1" applyAlignment="1">
      <alignment horizontal="center" vertical="center"/>
    </xf>
    <xf numFmtId="0" fontId="45" fillId="0" borderId="10" xfId="0" applyFont="1" applyBorder="1" applyAlignment="1">
      <alignment vertical="center" wrapText="1"/>
    </xf>
    <xf numFmtId="43" fontId="42" fillId="0" borderId="10" xfId="73" applyFont="1" applyBorder="1" applyAlignment="1">
      <alignment horizontal="center" vertical="center"/>
    </xf>
    <xf numFmtId="43" fontId="41" fillId="0" borderId="10" xfId="73" applyFont="1" applyBorder="1" applyAlignment="1">
      <alignment horizontal="center" vertical="center"/>
    </xf>
    <xf numFmtId="0" fontId="42" fillId="0" borderId="10" xfId="0" applyFont="1" applyFill="1" applyBorder="1" applyAlignment="1">
      <alignment horizontal="center" vertical="center" wrapText="1"/>
    </xf>
    <xf numFmtId="0" fontId="42" fillId="0" borderId="10" xfId="0" applyFont="1" applyFill="1" applyBorder="1" applyAlignment="1">
      <alignment vertical="center" wrapText="1"/>
    </xf>
    <xf numFmtId="10" fontId="42" fillId="0" borderId="10" xfId="0" quotePrefix="1" applyNumberFormat="1" applyFont="1" applyFill="1" applyBorder="1" applyAlignment="1">
      <alignment horizontal="center" vertical="center" wrapText="1"/>
    </xf>
    <xf numFmtId="43" fontId="42" fillId="0" borderId="10" xfId="73" applyFont="1" applyFill="1" applyBorder="1" applyAlignment="1">
      <alignment horizontal="center" vertical="center"/>
    </xf>
    <xf numFmtId="10" fontId="42" fillId="36" borderId="10" xfId="0" applyNumberFormat="1" applyFont="1" applyFill="1" applyBorder="1" applyAlignment="1">
      <alignment horizontal="center" vertical="center" wrapText="1"/>
    </xf>
    <xf numFmtId="0" fontId="41" fillId="0" borderId="10" xfId="0" applyFont="1" applyFill="1" applyBorder="1" applyAlignment="1">
      <alignment horizontal="left" vertical="center" wrapText="1"/>
    </xf>
    <xf numFmtId="10" fontId="42" fillId="0" borderId="10" xfId="0" applyNumberFormat="1" applyFont="1" applyFill="1" applyBorder="1" applyAlignment="1">
      <alignment horizontal="center" vertical="center" wrapText="1"/>
    </xf>
    <xf numFmtId="10" fontId="45" fillId="0" borderId="10" xfId="0" quotePrefix="1" applyNumberFormat="1" applyFont="1" applyBorder="1" applyAlignment="1">
      <alignment horizontal="center" vertical="center" wrapText="1"/>
    </xf>
    <xf numFmtId="10" fontId="42" fillId="0" borderId="10" xfId="0" quotePrefix="1" applyNumberFormat="1" applyFont="1" applyBorder="1" applyAlignment="1">
      <alignment horizontal="center" vertical="center" wrapText="1"/>
    </xf>
    <xf numFmtId="10" fontId="41" fillId="36" borderId="10" xfId="0" applyNumberFormat="1" applyFont="1" applyFill="1" applyBorder="1" applyAlignment="1">
      <alignment horizontal="center" vertical="center" wrapText="1"/>
    </xf>
    <xf numFmtId="0" fontId="40" fillId="34" borderId="12" xfId="0" applyFont="1" applyFill="1" applyBorder="1" applyAlignment="1">
      <alignment horizontal="center" vertical="center" wrapText="1"/>
    </xf>
    <xf numFmtId="10" fontId="42" fillId="0" borderId="10" xfId="0" applyNumberFormat="1" applyFont="1" applyBorder="1" applyAlignment="1">
      <alignment horizontal="center" vertical="center"/>
    </xf>
    <xf numFmtId="10" fontId="42" fillId="0" borderId="10" xfId="0" applyNumberFormat="1" applyFont="1" applyFill="1" applyBorder="1" applyAlignment="1">
      <alignment horizontal="center" vertical="center"/>
    </xf>
    <xf numFmtId="10" fontId="41" fillId="0" borderId="10" xfId="0" applyNumberFormat="1" applyFont="1" applyBorder="1" applyAlignment="1">
      <alignment horizontal="center" vertical="center"/>
    </xf>
    <xf numFmtId="10" fontId="41" fillId="0" borderId="10" xfId="0" applyNumberFormat="1" applyFont="1" applyFill="1" applyBorder="1" applyAlignment="1">
      <alignment horizontal="center" vertical="center"/>
    </xf>
    <xf numFmtId="0" fontId="41" fillId="0" borderId="10" xfId="0" applyFont="1" applyBorder="1" applyAlignment="1">
      <alignment horizontal="center" vertical="center"/>
    </xf>
    <xf numFmtId="43" fontId="45" fillId="0" borderId="10" xfId="0" applyNumberFormat="1" applyFont="1" applyFill="1" applyBorder="1" applyAlignment="1">
      <alignment vertical="center" wrapText="1"/>
    </xf>
    <xf numFmtId="0" fontId="40" fillId="35" borderId="10" xfId="0" applyFont="1" applyFill="1" applyBorder="1" applyAlignment="1">
      <alignment horizontal="center" vertical="center" wrapText="1"/>
    </xf>
    <xf numFmtId="0" fontId="45" fillId="0" borderId="10" xfId="0" applyFont="1" applyBorder="1" applyAlignment="1">
      <alignment horizontal="center" vertical="center" wrapText="1"/>
    </xf>
    <xf numFmtId="0" fontId="42" fillId="0" borderId="10" xfId="0" applyFont="1" applyBorder="1" applyAlignment="1">
      <alignment horizontal="center" vertical="center" wrapText="1"/>
    </xf>
    <xf numFmtId="44" fontId="42" fillId="0" borderId="10" xfId="0" applyNumberFormat="1" applyFont="1" applyFill="1" applyBorder="1" applyAlignment="1">
      <alignment vertical="center" wrapText="1"/>
    </xf>
    <xf numFmtId="0" fontId="27" fillId="41" borderId="0" xfId="0" applyFont="1" applyFill="1" applyBorder="1" applyAlignment="1">
      <alignment horizontal="center" vertical="center"/>
    </xf>
    <xf numFmtId="0" fontId="26" fillId="41" borderId="0" xfId="0" applyFont="1" applyFill="1" applyBorder="1" applyAlignment="1">
      <alignment horizontal="center" vertical="center"/>
    </xf>
    <xf numFmtId="0" fontId="26" fillId="41" borderId="0" xfId="0" applyFont="1" applyFill="1" applyAlignment="1">
      <alignment horizontal="center" vertical="center"/>
    </xf>
    <xf numFmtId="0" fontId="26" fillId="41" borderId="0" xfId="0" applyFont="1" applyFill="1" applyAlignment="1">
      <alignment horizontal="center" vertical="center" wrapText="1"/>
    </xf>
    <xf numFmtId="0" fontId="26" fillId="41" borderId="0" xfId="0" applyFont="1" applyFill="1" applyBorder="1" applyAlignment="1">
      <alignment horizontal="center" vertical="center" wrapText="1"/>
    </xf>
    <xf numFmtId="43" fontId="26" fillId="41" borderId="0" xfId="0" applyNumberFormat="1" applyFont="1" applyFill="1" applyBorder="1" applyAlignment="1">
      <alignment horizontal="center" vertical="center"/>
    </xf>
    <xf numFmtId="0" fontId="29" fillId="41" borderId="0" xfId="0" applyFont="1" applyFill="1" applyAlignment="1">
      <alignment horizontal="center" vertical="center"/>
    </xf>
    <xf numFmtId="0" fontId="28" fillId="41" borderId="0" xfId="0" applyFont="1" applyFill="1" applyBorder="1" applyAlignment="1">
      <alignment vertical="center" wrapText="1"/>
    </xf>
    <xf numFmtId="164" fontId="26" fillId="41" borderId="0" xfId="0" applyNumberFormat="1" applyFont="1" applyFill="1" applyBorder="1" applyAlignment="1">
      <alignment horizontal="center" vertical="center"/>
    </xf>
    <xf numFmtId="44" fontId="26" fillId="41" borderId="0" xfId="0" applyNumberFormat="1" applyFont="1" applyFill="1" applyBorder="1" applyAlignment="1">
      <alignment horizontal="center" vertical="center"/>
    </xf>
    <xf numFmtId="0" fontId="40" fillId="35" borderId="10" xfId="0" applyFont="1" applyFill="1" applyBorder="1" applyAlignment="1">
      <alignment horizontal="center" vertical="center"/>
    </xf>
    <xf numFmtId="0" fontId="41" fillId="41" borderId="0" xfId="0" applyFont="1" applyFill="1" applyAlignment="1">
      <alignment horizontal="center" vertical="center"/>
    </xf>
    <xf numFmtId="0" fontId="43" fillId="41" borderId="0" xfId="0" applyFont="1" applyFill="1" applyBorder="1" applyAlignment="1">
      <alignment vertical="center" wrapText="1"/>
    </xf>
    <xf numFmtId="0" fontId="40" fillId="35" borderId="12" xfId="0" applyFont="1" applyFill="1" applyBorder="1" applyAlignment="1">
      <alignment horizontal="center" vertical="center"/>
    </xf>
    <xf numFmtId="43" fontId="41" fillId="0" borderId="10" xfId="0" applyNumberFormat="1" applyFont="1" applyBorder="1" applyAlignment="1">
      <alignment horizontal="center" vertical="center"/>
    </xf>
    <xf numFmtId="0" fontId="41" fillId="41" borderId="0" xfId="0" applyFont="1" applyFill="1" applyBorder="1" applyAlignment="1">
      <alignment horizontal="center" vertical="center" wrapText="1"/>
    </xf>
    <xf numFmtId="0" fontId="40" fillId="35" borderId="15" xfId="0" applyFont="1" applyFill="1" applyBorder="1" applyAlignment="1">
      <alignment horizontal="center" vertical="center"/>
    </xf>
    <xf numFmtId="0" fontId="45" fillId="0" borderId="12" xfId="0" applyFont="1" applyBorder="1" applyAlignment="1">
      <alignment vertical="center" wrapText="1"/>
    </xf>
    <xf numFmtId="44" fontId="26" fillId="41" borderId="0" xfId="0" applyNumberFormat="1" applyFont="1" applyFill="1" applyAlignment="1">
      <alignment horizontal="center" vertical="center"/>
    </xf>
    <xf numFmtId="164" fontId="26" fillId="41" borderId="0" xfId="0" applyNumberFormat="1" applyFont="1" applyFill="1" applyAlignment="1">
      <alignment horizontal="center" vertical="center"/>
    </xf>
    <xf numFmtId="43" fontId="42" fillId="0" borderId="10" xfId="73" applyNumberFormat="1" applyFont="1" applyBorder="1" applyAlignment="1">
      <alignment horizontal="center" vertical="center"/>
    </xf>
    <xf numFmtId="43" fontId="42" fillId="0" borderId="10" xfId="73" applyNumberFormat="1" applyFont="1" applyFill="1" applyBorder="1" applyAlignment="1">
      <alignment horizontal="center" vertical="center"/>
    </xf>
    <xf numFmtId="0" fontId="36" fillId="0" borderId="10" xfId="57" applyFont="1" applyBorder="1" applyAlignment="1">
      <alignment vertical="center" wrapText="1"/>
    </xf>
    <xf numFmtId="0" fontId="36" fillId="0" borderId="10" xfId="57" applyFont="1" applyBorder="1" applyAlignment="1">
      <alignment vertical="center"/>
    </xf>
    <xf numFmtId="44" fontId="36" fillId="0" borderId="10" xfId="74" applyFont="1" applyBorder="1" applyAlignment="1">
      <alignment vertical="center" wrapText="1"/>
    </xf>
    <xf numFmtId="2" fontId="36" fillId="0" borderId="10" xfId="0" applyNumberFormat="1" applyFont="1" applyBorder="1" applyAlignment="1">
      <alignment horizontal="center" vertical="center" wrapText="1"/>
    </xf>
    <xf numFmtId="164" fontId="36" fillId="0" borderId="10" xfId="58" applyFont="1" applyBorder="1" applyAlignment="1">
      <alignment horizontal="center" vertical="center" wrapText="1"/>
    </xf>
    <xf numFmtId="0" fontId="37" fillId="46" borderId="10" xfId="0" applyFont="1" applyFill="1" applyBorder="1" applyAlignment="1">
      <alignment horizontal="center" vertical="center" wrapText="1"/>
    </xf>
    <xf numFmtId="0" fontId="37" fillId="40" borderId="10" xfId="0" applyFont="1" applyFill="1" applyBorder="1" applyAlignment="1">
      <alignment horizontal="center" vertical="center" wrapText="1"/>
    </xf>
    <xf numFmtId="0" fontId="37" fillId="47" borderId="10" xfId="0" applyFont="1" applyFill="1" applyBorder="1" applyAlignment="1">
      <alignment horizontal="center" vertical="center" wrapText="1"/>
    </xf>
    <xf numFmtId="0" fontId="37" fillId="48" borderId="10" xfId="0" applyFont="1" applyFill="1" applyBorder="1" applyAlignment="1">
      <alignment horizontal="center" vertical="center" wrapText="1"/>
    </xf>
    <xf numFmtId="0" fontId="37" fillId="49" borderId="10" xfId="0" applyFont="1" applyFill="1" applyBorder="1" applyAlignment="1">
      <alignment horizontal="center" vertical="center" wrapText="1"/>
    </xf>
    <xf numFmtId="165" fontId="38" fillId="50" borderId="10" xfId="0" applyNumberFormat="1" applyFont="1" applyFill="1" applyBorder="1" applyAlignment="1">
      <alignment horizontal="center" vertical="center"/>
    </xf>
    <xf numFmtId="165" fontId="38" fillId="0" borderId="10" xfId="0" applyNumberFormat="1" applyFont="1" applyBorder="1" applyAlignment="1">
      <alignment horizontal="right" vertical="center"/>
    </xf>
    <xf numFmtId="165" fontId="38" fillId="0" borderId="10" xfId="0" applyNumberFormat="1" applyFont="1" applyBorder="1" applyAlignment="1">
      <alignment horizontal="center" vertical="center"/>
    </xf>
    <xf numFmtId="165" fontId="37" fillId="45" borderId="10" xfId="0" applyNumberFormat="1" applyFont="1" applyFill="1" applyBorder="1" applyAlignment="1">
      <alignment horizontal="center" vertical="center"/>
    </xf>
    <xf numFmtId="164" fontId="36" fillId="0" borderId="10" xfId="58" applyFont="1" applyFill="1" applyBorder="1" applyAlignment="1">
      <alignment horizontal="center" vertical="center" wrapText="1"/>
    </xf>
    <xf numFmtId="0" fontId="36" fillId="33" borderId="10" xfId="57" applyFont="1" applyFill="1" applyBorder="1" applyAlignment="1">
      <alignment vertical="center" wrapText="1"/>
    </xf>
    <xf numFmtId="0" fontId="36" fillId="33" borderId="10" xfId="57" applyFont="1" applyFill="1" applyBorder="1" applyAlignment="1">
      <alignment vertical="center"/>
    </xf>
    <xf numFmtId="44" fontId="36" fillId="33" borderId="10" xfId="74" applyFont="1" applyFill="1" applyBorder="1" applyAlignment="1">
      <alignment vertical="center" wrapText="1"/>
    </xf>
    <xf numFmtId="2" fontId="36" fillId="33" borderId="10" xfId="0" applyNumberFormat="1" applyFont="1" applyFill="1" applyBorder="1" applyAlignment="1">
      <alignment horizontal="center" vertical="center" wrapText="1"/>
    </xf>
    <xf numFmtId="164" fontId="36" fillId="33" borderId="10" xfId="58" applyFont="1" applyFill="1" applyBorder="1" applyAlignment="1">
      <alignment horizontal="center" vertical="center" wrapText="1"/>
    </xf>
    <xf numFmtId="0" fontId="6" fillId="0" borderId="10" xfId="57" applyFont="1" applyBorder="1"/>
    <xf numFmtId="4" fontId="36" fillId="0" borderId="10" xfId="57" applyNumberFormat="1" applyFont="1" applyBorder="1" applyAlignment="1">
      <alignment vertical="center" wrapText="1"/>
    </xf>
    <xf numFmtId="4" fontId="36" fillId="33" borderId="10" xfId="57" applyNumberFormat="1" applyFont="1" applyFill="1" applyBorder="1" applyAlignment="1">
      <alignment vertical="center" wrapText="1"/>
    </xf>
    <xf numFmtId="4" fontId="0" fillId="0" borderId="0" xfId="0" applyNumberFormat="1"/>
    <xf numFmtId="0" fontId="47" fillId="0" borderId="10" xfId="57" applyFont="1" applyBorder="1" applyAlignment="1">
      <alignment horizontal="center" vertical="center" wrapText="1"/>
    </xf>
    <xf numFmtId="0" fontId="47" fillId="0" borderId="10" xfId="57" applyFont="1" applyBorder="1" applyAlignment="1">
      <alignment horizontal="center" vertical="center"/>
    </xf>
    <xf numFmtId="4" fontId="47" fillId="0" borderId="10" xfId="57" applyNumberFormat="1" applyFont="1" applyBorder="1" applyAlignment="1">
      <alignment horizontal="center" vertical="center" wrapText="1"/>
    </xf>
    <xf numFmtId="44" fontId="47" fillId="0" borderId="10" xfId="74" applyFont="1" applyBorder="1" applyAlignment="1">
      <alignment horizontal="center" vertical="center" wrapText="1"/>
    </xf>
    <xf numFmtId="0" fontId="36" fillId="0" borderId="10" xfId="0" applyFont="1" applyBorder="1" applyAlignment="1">
      <alignment horizontal="center" vertical="center"/>
    </xf>
    <xf numFmtId="0" fontId="36" fillId="0" borderId="10" xfId="0" applyFont="1" applyBorder="1" applyAlignment="1">
      <alignment horizontal="center" vertical="center" wrapText="1"/>
    </xf>
    <xf numFmtId="0" fontId="36" fillId="0" borderId="10" xfId="0" applyFont="1" applyBorder="1" applyAlignment="1">
      <alignment vertical="center" wrapText="1"/>
    </xf>
    <xf numFmtId="0" fontId="47" fillId="51" borderId="10" xfId="0" applyFont="1" applyFill="1" applyBorder="1" applyAlignment="1">
      <alignment horizontal="center" vertical="center" wrapText="1"/>
    </xf>
    <xf numFmtId="0" fontId="47" fillId="51" borderId="10" xfId="0" applyFont="1" applyFill="1" applyBorder="1" applyAlignment="1">
      <alignment horizontal="center" vertical="center"/>
    </xf>
    <xf numFmtId="0" fontId="47" fillId="40" borderId="10" xfId="0" applyFont="1" applyFill="1" applyBorder="1" applyAlignment="1">
      <alignment horizontal="center" vertical="center" wrapText="1"/>
    </xf>
    <xf numFmtId="0" fontId="47" fillId="39" borderId="10" xfId="0" applyFont="1" applyFill="1" applyBorder="1" applyAlignment="1">
      <alignment horizontal="center" vertical="center" wrapText="1"/>
    </xf>
    <xf numFmtId="0" fontId="47" fillId="52" borderId="10" xfId="0" applyFont="1" applyFill="1" applyBorder="1" applyAlignment="1">
      <alignment horizontal="center" vertical="center" wrapText="1"/>
    </xf>
    <xf numFmtId="0" fontId="47" fillId="49" borderId="11" xfId="0" applyFont="1" applyFill="1" applyBorder="1" applyAlignment="1">
      <alignment horizontal="center" vertical="center" wrapText="1"/>
    </xf>
    <xf numFmtId="0" fontId="47" fillId="35" borderId="11" xfId="0" applyFont="1" applyFill="1" applyBorder="1" applyAlignment="1">
      <alignment horizontal="center" vertical="center" wrapText="1"/>
    </xf>
    <xf numFmtId="0" fontId="36" fillId="35" borderId="10" xfId="0" applyFont="1" applyFill="1" applyBorder="1" applyAlignment="1">
      <alignment horizontal="left" vertical="center" wrapText="1"/>
    </xf>
    <xf numFmtId="0" fontId="47" fillId="54" borderId="11" xfId="0" applyFont="1" applyFill="1" applyBorder="1" applyAlignment="1">
      <alignment horizontal="center" vertical="center" wrapText="1"/>
    </xf>
    <xf numFmtId="0" fontId="36" fillId="35" borderId="10" xfId="0" applyFont="1" applyFill="1" applyBorder="1" applyAlignment="1">
      <alignment horizontal="justify" vertical="center" wrapText="1"/>
    </xf>
    <xf numFmtId="0" fontId="0" fillId="41" borderId="0" xfId="0" applyFont="1" applyFill="1"/>
    <xf numFmtId="0" fontId="47" fillId="51" borderId="11" xfId="0" applyFont="1" applyFill="1" applyBorder="1" applyAlignment="1">
      <alignment horizontal="center" vertical="center" wrapText="1"/>
    </xf>
    <xf numFmtId="4" fontId="0" fillId="46" borderId="10" xfId="0" applyNumberFormat="1" applyFont="1" applyFill="1" applyBorder="1" applyAlignment="1">
      <alignment horizontal="center" vertical="center"/>
    </xf>
    <xf numFmtId="4" fontId="0" fillId="44" borderId="10" xfId="0" applyNumberFormat="1" applyFont="1" applyFill="1" applyBorder="1" applyAlignment="1">
      <alignment horizontal="center" vertical="center"/>
    </xf>
    <xf numFmtId="4" fontId="0" fillId="53" borderId="10" xfId="0" applyNumberFormat="1" applyFont="1" applyFill="1" applyBorder="1" applyAlignment="1">
      <alignment horizontal="center" vertical="center"/>
    </xf>
    <xf numFmtId="4" fontId="0" fillId="45" borderId="10" xfId="0" applyNumberFormat="1" applyFont="1" applyFill="1" applyBorder="1" applyAlignment="1">
      <alignment horizontal="center" vertical="center"/>
    </xf>
    <xf numFmtId="4" fontId="0" fillId="0" borderId="10" xfId="0" applyNumberFormat="1" applyFont="1" applyBorder="1" applyAlignment="1">
      <alignment horizontal="center" vertical="center"/>
    </xf>
    <xf numFmtId="4" fontId="36" fillId="0" borderId="10" xfId="0" applyNumberFormat="1" applyFont="1" applyBorder="1" applyAlignment="1">
      <alignment horizontal="center" vertical="center"/>
    </xf>
    <xf numFmtId="0" fontId="0" fillId="0" borderId="10" xfId="0" applyFont="1" applyBorder="1" applyAlignment="1">
      <alignment horizontal="center" vertical="center"/>
    </xf>
    <xf numFmtId="0" fontId="47" fillId="51" borderId="10" xfId="0" applyFont="1" applyFill="1" applyBorder="1" applyAlignment="1">
      <alignment horizontal="justify" vertical="center" wrapText="1"/>
    </xf>
    <xf numFmtId="4" fontId="22" fillId="51" borderId="10" xfId="0" applyNumberFormat="1" applyFont="1" applyFill="1" applyBorder="1"/>
    <xf numFmtId="4" fontId="0" fillId="41" borderId="0" xfId="0" applyNumberFormat="1" applyFont="1" applyFill="1"/>
    <xf numFmtId="4" fontId="0" fillId="46" borderId="10" xfId="0" applyNumberFormat="1" applyFont="1" applyFill="1" applyBorder="1"/>
    <xf numFmtId="4" fontId="0" fillId="44" borderId="10" xfId="0" applyNumberFormat="1" applyFont="1" applyFill="1" applyBorder="1"/>
    <xf numFmtId="0" fontId="0" fillId="53" borderId="10" xfId="0" applyFont="1" applyFill="1" applyBorder="1"/>
    <xf numFmtId="4" fontId="0" fillId="45" borderId="10" xfId="0" applyNumberFormat="1" applyFont="1" applyFill="1" applyBorder="1"/>
    <xf numFmtId="4" fontId="0" fillId="0" borderId="10" xfId="0" applyNumberFormat="1" applyFont="1" applyBorder="1"/>
    <xf numFmtId="0" fontId="0" fillId="0" borderId="0" xfId="0" applyFont="1"/>
    <xf numFmtId="44" fontId="48" fillId="40" borderId="10" xfId="57" applyNumberFormat="1" applyFont="1" applyFill="1" applyBorder="1" applyAlignment="1">
      <alignment horizontal="right" vertical="center" wrapText="1"/>
    </xf>
    <xf numFmtId="44" fontId="48" fillId="39" borderId="10" xfId="57" applyNumberFormat="1" applyFont="1" applyFill="1" applyBorder="1" applyAlignment="1">
      <alignment horizontal="right" vertical="center" wrapText="1"/>
    </xf>
    <xf numFmtId="0" fontId="49" fillId="55" borderId="10" xfId="0" applyFont="1" applyFill="1" applyBorder="1" applyAlignment="1">
      <alignment horizontal="center" vertical="center" wrapText="1"/>
    </xf>
    <xf numFmtId="0" fontId="49" fillId="55" borderId="10" xfId="0" applyFont="1" applyFill="1" applyBorder="1" applyAlignment="1">
      <alignment horizontal="center" vertical="center"/>
    </xf>
    <xf numFmtId="0" fontId="50" fillId="0" borderId="10" xfId="0" applyFont="1" applyBorder="1" applyAlignment="1">
      <alignment vertical="center"/>
    </xf>
    <xf numFmtId="0" fontId="50" fillId="0" borderId="10" xfId="0" applyFont="1" applyBorder="1" applyAlignment="1">
      <alignment horizontal="center" vertical="center" wrapText="1"/>
    </xf>
    <xf numFmtId="4" fontId="50" fillId="0" borderId="10" xfId="0" applyNumberFormat="1" applyFont="1" applyBorder="1" applyAlignment="1">
      <alignment horizontal="center" vertical="center" wrapText="1"/>
    </xf>
    <xf numFmtId="0" fontId="52" fillId="0" borderId="10" xfId="0" applyFont="1" applyBorder="1" applyAlignment="1">
      <alignment vertical="center"/>
    </xf>
    <xf numFmtId="0" fontId="52" fillId="0" borderId="10" xfId="0" applyFont="1" applyBorder="1" applyAlignment="1">
      <alignment horizontal="center" vertical="center"/>
    </xf>
    <xf numFmtId="4" fontId="38" fillId="0" borderId="10" xfId="0" applyNumberFormat="1" applyFont="1" applyBorder="1" applyAlignment="1">
      <alignment wrapText="1"/>
    </xf>
    <xf numFmtId="0" fontId="42" fillId="0" borderId="10" xfId="0" applyFont="1" applyFill="1" applyBorder="1" applyAlignment="1">
      <alignment horizontal="left" vertical="center" wrapText="1"/>
    </xf>
    <xf numFmtId="0" fontId="41" fillId="0" borderId="10" xfId="0" applyFont="1" applyBorder="1" applyAlignment="1">
      <alignment horizontal="center" vertical="center" wrapText="1"/>
    </xf>
    <xf numFmtId="0" fontId="40" fillId="34" borderId="10" xfId="0" applyFont="1" applyFill="1" applyBorder="1" applyAlignment="1">
      <alignment horizontal="center" vertical="center" wrapText="1"/>
    </xf>
    <xf numFmtId="0" fontId="45" fillId="0" borderId="12" xfId="0" applyFont="1" applyBorder="1" applyAlignment="1">
      <alignment horizontal="left" vertical="center" wrapText="1"/>
    </xf>
    <xf numFmtId="0" fontId="45" fillId="0" borderId="13" xfId="0" applyFont="1" applyBorder="1" applyAlignment="1">
      <alignment horizontal="left" vertical="center" wrapText="1"/>
    </xf>
    <xf numFmtId="0" fontId="45" fillId="0" borderId="11" xfId="0" applyFont="1" applyBorder="1" applyAlignment="1">
      <alignment horizontal="left" vertical="center" wrapText="1"/>
    </xf>
    <xf numFmtId="0" fontId="40" fillId="34" borderId="10" xfId="0" applyFont="1" applyFill="1" applyBorder="1" applyAlignment="1">
      <alignment horizontal="left" vertical="center" wrapText="1"/>
    </xf>
    <xf numFmtId="0" fontId="39" fillId="0" borderId="10" xfId="0" applyFont="1" applyFill="1" applyBorder="1" applyAlignment="1">
      <alignment horizontal="left" vertical="center" wrapText="1"/>
    </xf>
    <xf numFmtId="0" fontId="40" fillId="0" borderId="12" xfId="0" applyFont="1" applyBorder="1" applyAlignment="1">
      <alignment horizontal="center" vertical="center" wrapText="1"/>
    </xf>
    <xf numFmtId="0" fontId="40" fillId="0" borderId="13" xfId="0" applyFont="1" applyBorder="1" applyAlignment="1">
      <alignment horizontal="center" vertical="center" wrapText="1"/>
    </xf>
    <xf numFmtId="0" fontId="40" fillId="0" borderId="11" xfId="0" applyFont="1" applyBorder="1" applyAlignment="1">
      <alignment horizontal="center" vertical="center" wrapText="1"/>
    </xf>
    <xf numFmtId="0" fontId="43" fillId="0" borderId="14" xfId="0" applyFont="1" applyBorder="1" applyAlignment="1">
      <alignment horizontal="left" vertical="center" wrapText="1"/>
    </xf>
    <xf numFmtId="0" fontId="45" fillId="0" borderId="12" xfId="0" applyFont="1" applyBorder="1" applyAlignment="1">
      <alignment horizontal="left" vertical="center"/>
    </xf>
    <xf numFmtId="0" fontId="45" fillId="0" borderId="13" xfId="0" applyFont="1" applyBorder="1" applyAlignment="1">
      <alignment horizontal="left" vertical="center"/>
    </xf>
    <xf numFmtId="0" fontId="45" fillId="0" borderId="11" xfId="0" applyFont="1" applyBorder="1" applyAlignment="1">
      <alignment horizontal="left" vertical="center"/>
    </xf>
    <xf numFmtId="0" fontId="40" fillId="0" borderId="10" xfId="0" applyFont="1" applyBorder="1" applyAlignment="1">
      <alignment horizontal="left" vertical="center" wrapText="1"/>
    </xf>
    <xf numFmtId="14" fontId="41" fillId="0" borderId="10" xfId="0" applyNumberFormat="1" applyFont="1" applyBorder="1" applyAlignment="1">
      <alignment horizontal="center" vertical="center"/>
    </xf>
    <xf numFmtId="0" fontId="41" fillId="0" borderId="10" xfId="0" applyFont="1" applyBorder="1" applyAlignment="1">
      <alignment horizontal="center" vertical="center"/>
    </xf>
    <xf numFmtId="0" fontId="40" fillId="0" borderId="10" xfId="0" applyFont="1" applyBorder="1" applyAlignment="1">
      <alignment horizontal="center" vertical="center" wrapText="1"/>
    </xf>
    <xf numFmtId="0" fontId="41" fillId="0" borderId="12" xfId="0" applyFont="1" applyBorder="1" applyAlignment="1">
      <alignment horizontal="center" vertical="center" wrapText="1"/>
    </xf>
    <xf numFmtId="0" fontId="41" fillId="0" borderId="11" xfId="0" applyFont="1" applyBorder="1" applyAlignment="1">
      <alignment horizontal="center" vertical="center" wrapText="1"/>
    </xf>
    <xf numFmtId="0" fontId="41" fillId="0" borderId="13" xfId="0" applyFont="1" applyBorder="1" applyAlignment="1">
      <alignment horizontal="center" vertical="center" wrapText="1"/>
    </xf>
    <xf numFmtId="0" fontId="40" fillId="0" borderId="10" xfId="0" applyFont="1" applyFill="1" applyBorder="1" applyAlignment="1">
      <alignment horizontal="right" vertical="center" wrapText="1"/>
    </xf>
    <xf numFmtId="0" fontId="43" fillId="0" borderId="0" xfId="0" applyFont="1" applyBorder="1" applyAlignment="1">
      <alignment horizontal="left" vertical="center" wrapText="1"/>
    </xf>
    <xf numFmtId="0" fontId="45" fillId="36" borderId="10" xfId="0" applyFont="1" applyFill="1" applyBorder="1" applyAlignment="1">
      <alignment horizontal="left" vertical="center" wrapText="1"/>
    </xf>
    <xf numFmtId="0" fontId="41" fillId="0" borderId="10" xfId="0" applyFont="1" applyBorder="1" applyAlignment="1">
      <alignment horizontal="left" wrapText="1"/>
    </xf>
    <xf numFmtId="0" fontId="42" fillId="0" borderId="10" xfId="0" applyFont="1" applyFill="1" applyBorder="1" applyAlignment="1">
      <alignment horizontal="left" wrapText="1"/>
    </xf>
    <xf numFmtId="0" fontId="40" fillId="36" borderId="10" xfId="0" applyFont="1" applyFill="1" applyBorder="1" applyAlignment="1">
      <alignment horizontal="center" vertical="center" wrapText="1"/>
    </xf>
    <xf numFmtId="0" fontId="43" fillId="41" borderId="13" xfId="0" applyFont="1" applyFill="1" applyBorder="1" applyAlignment="1">
      <alignment horizontal="left" vertical="center" wrapText="1"/>
    </xf>
    <xf numFmtId="0" fontId="41" fillId="0" borderId="12" xfId="0" applyFont="1" applyBorder="1" applyAlignment="1">
      <alignment horizontal="center" vertical="center"/>
    </xf>
    <xf numFmtId="0" fontId="41" fillId="0" borderId="11" xfId="0" applyFont="1" applyBorder="1" applyAlignment="1">
      <alignment horizontal="center" vertical="center"/>
    </xf>
    <xf numFmtId="0" fontId="41" fillId="0" borderId="12" xfId="0" applyFont="1" applyBorder="1" applyAlignment="1">
      <alignment horizontal="left" vertical="center" wrapText="1"/>
    </xf>
    <xf numFmtId="0" fontId="41" fillId="0" borderId="11" xfId="0" applyFont="1" applyBorder="1" applyAlignment="1">
      <alignment horizontal="left" vertical="center" wrapText="1"/>
    </xf>
    <xf numFmtId="0" fontId="41" fillId="0" borderId="10" xfId="0" applyFont="1" applyBorder="1" applyAlignment="1">
      <alignment horizontal="left" vertical="center"/>
    </xf>
    <xf numFmtId="0" fontId="40" fillId="36" borderId="10" xfId="0" applyFont="1" applyFill="1" applyBorder="1" applyAlignment="1">
      <alignment horizontal="right" vertical="center" wrapText="1"/>
    </xf>
    <xf numFmtId="0" fontId="40" fillId="35" borderId="10" xfId="0" applyFont="1" applyFill="1" applyBorder="1" applyAlignment="1">
      <alignment horizontal="left" vertical="center" wrapText="1"/>
    </xf>
    <xf numFmtId="0" fontId="41" fillId="0" borderId="10" xfId="0" applyFont="1" applyBorder="1" applyAlignment="1">
      <alignment horizontal="left" vertical="center" wrapText="1"/>
    </xf>
    <xf numFmtId="43" fontId="41" fillId="0" borderId="12" xfId="73" applyNumberFormat="1" applyFont="1" applyBorder="1" applyAlignment="1">
      <alignment horizontal="center" vertical="center"/>
    </xf>
    <xf numFmtId="43" fontId="41" fillId="0" borderId="11" xfId="73" applyNumberFormat="1" applyFont="1" applyBorder="1" applyAlignment="1">
      <alignment horizontal="center" vertical="center"/>
    </xf>
    <xf numFmtId="0" fontId="45" fillId="0" borderId="10" xfId="0" applyFont="1" applyBorder="1" applyAlignment="1">
      <alignment horizontal="left" vertical="center" wrapText="1"/>
    </xf>
    <xf numFmtId="0" fontId="41" fillId="0" borderId="15" xfId="0" applyFont="1" applyBorder="1" applyAlignment="1">
      <alignment horizontal="left" vertical="center" wrapText="1"/>
    </xf>
    <xf numFmtId="0" fontId="41" fillId="0" borderId="18" xfId="0" applyFont="1" applyBorder="1" applyAlignment="1">
      <alignment horizontal="left" vertical="center" wrapText="1"/>
    </xf>
    <xf numFmtId="0" fontId="41" fillId="0" borderId="19" xfId="0" applyFont="1" applyBorder="1" applyAlignment="1">
      <alignment horizontal="left" vertical="center" wrapText="1"/>
    </xf>
    <xf numFmtId="0" fontId="41" fillId="0" borderId="20" xfId="0" applyFont="1" applyBorder="1" applyAlignment="1">
      <alignment horizontal="left" vertical="center" wrapText="1"/>
    </xf>
    <xf numFmtId="0" fontId="41" fillId="0" borderId="16" xfId="0" applyFont="1" applyBorder="1" applyAlignment="1">
      <alignment horizontal="left" vertical="center" wrapText="1"/>
    </xf>
    <xf numFmtId="0" fontId="41" fillId="0" borderId="21" xfId="0" applyFont="1" applyBorder="1" applyAlignment="1">
      <alignment horizontal="left" vertical="center" wrapText="1"/>
    </xf>
    <xf numFmtId="0" fontId="45" fillId="0" borderId="10" xfId="0" applyFont="1" applyFill="1" applyBorder="1" applyAlignment="1">
      <alignment horizontal="left" vertical="center" wrapText="1"/>
    </xf>
    <xf numFmtId="0" fontId="40" fillId="34" borderId="15" xfId="0" applyFont="1" applyFill="1" applyBorder="1" applyAlignment="1">
      <alignment horizontal="center" vertical="center" wrapText="1"/>
    </xf>
    <xf numFmtId="0" fontId="40" fillId="34" borderId="18" xfId="0" applyFont="1" applyFill="1" applyBorder="1" applyAlignment="1">
      <alignment horizontal="center" vertical="center" wrapText="1"/>
    </xf>
    <xf numFmtId="0" fontId="40" fillId="34" borderId="16" xfId="0" applyFont="1" applyFill="1" applyBorder="1" applyAlignment="1">
      <alignment horizontal="center" vertical="center" wrapText="1"/>
    </xf>
    <xf numFmtId="0" fontId="40" fillId="34" borderId="21" xfId="0" applyFont="1" applyFill="1" applyBorder="1" applyAlignment="1">
      <alignment horizontal="center" vertical="center" wrapText="1"/>
    </xf>
    <xf numFmtId="0" fontId="45" fillId="35" borderId="10" xfId="0" applyFont="1" applyFill="1" applyBorder="1" applyAlignment="1">
      <alignment horizontal="left" vertical="center" wrapText="1"/>
    </xf>
    <xf numFmtId="0" fontId="41" fillId="0" borderId="10" xfId="0" applyFont="1" applyFill="1" applyBorder="1" applyAlignment="1">
      <alignment horizontal="left" vertical="center" wrapText="1"/>
    </xf>
    <xf numFmtId="0" fontId="40" fillId="34" borderId="10" xfId="0" applyFont="1" applyFill="1" applyBorder="1" applyAlignment="1">
      <alignment horizontal="right" vertical="center" wrapText="1"/>
    </xf>
    <xf numFmtId="0" fontId="41" fillId="0" borderId="14" xfId="0" applyFont="1" applyBorder="1" applyAlignment="1">
      <alignment horizontal="center" vertical="center" wrapText="1"/>
    </xf>
    <xf numFmtId="0" fontId="41" fillId="0" borderId="12" xfId="0" applyFont="1" applyFill="1" applyBorder="1" applyAlignment="1">
      <alignment horizontal="left" vertical="center" wrapText="1"/>
    </xf>
    <xf numFmtId="0" fontId="41" fillId="0" borderId="11" xfId="0" applyFont="1" applyFill="1" applyBorder="1" applyAlignment="1">
      <alignment horizontal="left" vertical="center" wrapText="1"/>
    </xf>
    <xf numFmtId="0" fontId="42" fillId="0" borderId="12" xfId="0" applyFont="1" applyFill="1" applyBorder="1" applyAlignment="1">
      <alignment horizontal="left" vertical="center" wrapText="1"/>
    </xf>
    <xf numFmtId="0" fontId="42" fillId="0" borderId="11" xfId="0" applyFont="1" applyFill="1" applyBorder="1" applyAlignment="1">
      <alignment horizontal="left" vertical="center" wrapText="1"/>
    </xf>
    <xf numFmtId="0" fontId="40" fillId="36" borderId="12" xfId="0" applyFont="1" applyFill="1" applyBorder="1" applyAlignment="1">
      <alignment horizontal="left" vertical="center" wrapText="1"/>
    </xf>
    <xf numFmtId="0" fontId="40" fillId="36" borderId="13" xfId="0" applyFont="1" applyFill="1" applyBorder="1" applyAlignment="1">
      <alignment horizontal="left" vertical="center" wrapText="1"/>
    </xf>
    <xf numFmtId="0" fontId="40" fillId="36" borderId="11" xfId="0" applyFont="1" applyFill="1" applyBorder="1" applyAlignment="1">
      <alignment horizontal="left" vertical="center" wrapText="1"/>
    </xf>
    <xf numFmtId="0" fontId="45" fillId="35" borderId="15" xfId="0" applyFont="1" applyFill="1" applyBorder="1" applyAlignment="1">
      <alignment horizontal="left" vertical="center" wrapText="1"/>
    </xf>
    <xf numFmtId="0" fontId="45" fillId="35" borderId="14" xfId="0" applyFont="1" applyFill="1" applyBorder="1" applyAlignment="1">
      <alignment horizontal="left" vertical="center" wrapText="1"/>
    </xf>
    <xf numFmtId="0" fontId="45" fillId="35" borderId="18" xfId="0" applyFont="1" applyFill="1" applyBorder="1" applyAlignment="1">
      <alignment horizontal="left" vertical="center" wrapText="1"/>
    </xf>
    <xf numFmtId="0" fontId="45" fillId="35" borderId="16" xfId="0" applyFont="1" applyFill="1" applyBorder="1" applyAlignment="1">
      <alignment horizontal="left" vertical="center" wrapText="1"/>
    </xf>
    <xf numFmtId="0" fontId="45" fillId="35" borderId="17" xfId="0" applyFont="1" applyFill="1" applyBorder="1" applyAlignment="1">
      <alignment horizontal="left" vertical="center" wrapText="1"/>
    </xf>
    <xf numFmtId="0" fontId="45" fillId="35" borderId="21" xfId="0" applyFont="1" applyFill="1" applyBorder="1" applyAlignment="1">
      <alignment horizontal="left" vertical="center" wrapText="1"/>
    </xf>
    <xf numFmtId="0" fontId="43" fillId="41" borderId="14" xfId="0" applyFont="1" applyFill="1" applyBorder="1" applyAlignment="1">
      <alignment horizontal="left" vertical="center" wrapText="1"/>
    </xf>
    <xf numFmtId="0" fontId="45" fillId="0" borderId="10" xfId="0" applyFont="1" applyBorder="1" applyAlignment="1">
      <alignment vertical="center" wrapText="1"/>
    </xf>
    <xf numFmtId="0" fontId="40" fillId="35" borderId="12" xfId="0" applyFont="1" applyFill="1" applyBorder="1" applyAlignment="1">
      <alignment horizontal="center" vertical="center" wrapText="1"/>
    </xf>
    <xf numFmtId="0" fontId="40" fillId="35" borderId="11" xfId="0" applyFont="1" applyFill="1" applyBorder="1" applyAlignment="1">
      <alignment horizontal="center" vertical="center" wrapText="1"/>
    </xf>
    <xf numFmtId="0" fontId="40" fillId="35" borderId="10" xfId="0" applyFont="1" applyFill="1" applyBorder="1" applyAlignment="1">
      <alignment horizontal="center" vertical="center" wrapText="1"/>
    </xf>
    <xf numFmtId="43" fontId="45" fillId="0" borderId="12" xfId="0" applyNumberFormat="1" applyFont="1" applyBorder="1" applyAlignment="1">
      <alignment horizontal="center" vertical="center" wrapText="1"/>
    </xf>
    <xf numFmtId="0" fontId="45" fillId="0" borderId="11" xfId="0" applyFont="1" applyBorder="1" applyAlignment="1">
      <alignment horizontal="center" vertical="center" wrapText="1"/>
    </xf>
    <xf numFmtId="44" fontId="41" fillId="0" borderId="10" xfId="0" applyNumberFormat="1" applyFont="1" applyBorder="1" applyAlignment="1">
      <alignment horizontal="center" vertical="center" wrapText="1"/>
    </xf>
    <xf numFmtId="0" fontId="40" fillId="45" borderId="10" xfId="0" applyFont="1" applyFill="1" applyBorder="1" applyAlignment="1">
      <alignment horizontal="right" vertical="center"/>
    </xf>
    <xf numFmtId="0" fontId="41" fillId="45" borderId="10" xfId="0" applyFont="1" applyFill="1" applyBorder="1" applyAlignment="1">
      <alignment horizontal="right" vertical="center"/>
    </xf>
    <xf numFmtId="44" fontId="41" fillId="45" borderId="10" xfId="0" applyNumberFormat="1" applyFont="1" applyFill="1" applyBorder="1" applyAlignment="1">
      <alignment horizontal="center" vertical="center" wrapText="1"/>
    </xf>
    <xf numFmtId="0" fontId="47" fillId="51" borderId="12" xfId="0" applyFont="1" applyFill="1" applyBorder="1" applyAlignment="1">
      <alignment horizontal="center" vertical="center" wrapText="1"/>
    </xf>
    <xf numFmtId="0" fontId="47" fillId="51" borderId="13" xfId="0" applyFont="1" applyFill="1" applyBorder="1" applyAlignment="1">
      <alignment horizontal="center" vertical="center" wrapText="1"/>
    </xf>
    <xf numFmtId="0" fontId="47" fillId="51" borderId="11" xfId="0" applyFont="1" applyFill="1" applyBorder="1" applyAlignment="1">
      <alignment horizontal="center" vertical="center" wrapText="1"/>
    </xf>
    <xf numFmtId="0" fontId="47" fillId="51" borderId="10" xfId="0" applyFont="1" applyFill="1" applyBorder="1" applyAlignment="1">
      <alignment horizontal="center" vertical="center"/>
    </xf>
    <xf numFmtId="0" fontId="48" fillId="40" borderId="10" xfId="57" applyFont="1" applyFill="1" applyBorder="1" applyAlignment="1">
      <alignment horizontal="center" vertical="center" wrapText="1"/>
    </xf>
    <xf numFmtId="0" fontId="48" fillId="39" borderId="10" xfId="57" applyFont="1" applyFill="1" applyBorder="1" applyAlignment="1">
      <alignment horizontal="center" vertical="center" wrapText="1"/>
    </xf>
    <xf numFmtId="0" fontId="6" fillId="0" borderId="0" xfId="0" applyFont="1" applyBorder="1" applyAlignment="1">
      <alignment horizontal="justify"/>
    </xf>
    <xf numFmtId="0" fontId="47" fillId="34" borderId="10" xfId="57" applyFont="1" applyFill="1" applyBorder="1" applyAlignment="1">
      <alignment horizontal="center" vertical="center" wrapText="1"/>
    </xf>
    <xf numFmtId="0" fontId="49" fillId="34" borderId="10" xfId="0" applyFont="1" applyFill="1" applyBorder="1" applyAlignment="1">
      <alignment horizontal="center" vertical="center"/>
    </xf>
    <xf numFmtId="0" fontId="49" fillId="34" borderId="10" xfId="0" applyFont="1" applyFill="1" applyBorder="1" applyAlignment="1">
      <alignment horizontal="center" vertical="center" wrapText="1"/>
    </xf>
    <xf numFmtId="4" fontId="51" fillId="0" borderId="10" xfId="0" applyNumberFormat="1" applyFont="1" applyBorder="1" applyAlignment="1">
      <alignment horizontal="center" vertical="center"/>
    </xf>
    <xf numFmtId="0" fontId="49" fillId="55" borderId="34" xfId="0" applyFont="1" applyFill="1" applyBorder="1" applyAlignment="1">
      <alignment horizontal="center" vertical="center" wrapText="1"/>
    </xf>
    <xf numFmtId="0" fontId="49" fillId="55" borderId="35" xfId="0" applyFont="1" applyFill="1" applyBorder="1" applyAlignment="1">
      <alignment horizontal="center" vertical="center" wrapText="1"/>
    </xf>
    <xf numFmtId="0" fontId="49" fillId="55" borderId="36" xfId="0" applyFont="1" applyFill="1" applyBorder="1" applyAlignment="1">
      <alignment horizontal="center" vertical="center" wrapText="1"/>
    </xf>
    <xf numFmtId="0" fontId="49" fillId="55" borderId="10" xfId="0" applyFont="1" applyFill="1" applyBorder="1" applyAlignment="1">
      <alignment horizontal="center" vertical="center" wrapText="1"/>
    </xf>
    <xf numFmtId="0" fontId="30" fillId="43" borderId="10" xfId="0" applyFont="1" applyFill="1" applyBorder="1" applyAlignment="1">
      <alignment horizontal="center" vertical="center" wrapText="1"/>
    </xf>
    <xf numFmtId="0" fontId="30" fillId="43" borderId="12" xfId="0" applyFont="1" applyFill="1" applyBorder="1" applyAlignment="1">
      <alignment horizontal="center" vertical="center" wrapText="1"/>
    </xf>
    <xf numFmtId="0" fontId="32" fillId="39" borderId="26" xfId="0" applyFont="1" applyFill="1" applyBorder="1" applyAlignment="1">
      <alignment horizontal="center" vertical="center" wrapText="1"/>
    </xf>
    <xf numFmtId="0" fontId="32" fillId="39" borderId="27" xfId="0" applyFont="1" applyFill="1" applyBorder="1" applyAlignment="1">
      <alignment horizontal="center" vertical="center" wrapText="1"/>
    </xf>
    <xf numFmtId="0" fontId="32" fillId="39" borderId="25" xfId="0" applyFont="1" applyFill="1" applyBorder="1" applyAlignment="1">
      <alignment horizontal="center" vertical="center" wrapText="1"/>
    </xf>
    <xf numFmtId="0" fontId="32" fillId="39" borderId="28" xfId="0" applyFont="1" applyFill="1" applyBorder="1" applyAlignment="1">
      <alignment horizontal="center" vertical="center" wrapText="1"/>
    </xf>
    <xf numFmtId="0" fontId="32" fillId="39" borderId="29" xfId="0" applyFont="1" applyFill="1" applyBorder="1" applyAlignment="1">
      <alignment horizontal="center" vertical="center" wrapText="1"/>
    </xf>
    <xf numFmtId="0" fontId="32" fillId="39" borderId="23" xfId="0" applyFont="1" applyFill="1" applyBorder="1" applyAlignment="1">
      <alignment horizontal="center" vertical="center" wrapText="1"/>
    </xf>
    <xf numFmtId="0" fontId="0" fillId="0" borderId="30" xfId="0" applyBorder="1" applyAlignment="1">
      <alignment horizontal="justify"/>
    </xf>
    <xf numFmtId="0" fontId="30" fillId="39" borderId="33" xfId="0" applyFont="1" applyFill="1" applyBorder="1" applyAlignment="1">
      <alignment horizontal="center" vertical="center" wrapText="1"/>
    </xf>
    <xf numFmtId="0" fontId="30" fillId="39" borderId="0" xfId="0" applyFont="1" applyFill="1" applyBorder="1" applyAlignment="1">
      <alignment horizontal="center" vertical="center" wrapText="1"/>
    </xf>
    <xf numFmtId="0" fontId="32" fillId="38" borderId="28" xfId="0" applyFont="1" applyFill="1" applyBorder="1" applyAlignment="1">
      <alignment horizontal="center" vertical="center" wrapText="1"/>
    </xf>
    <xf numFmtId="0" fontId="32" fillId="38" borderId="29" xfId="0" applyFont="1" applyFill="1" applyBorder="1" applyAlignment="1">
      <alignment horizontal="center" vertical="center" wrapText="1"/>
    </xf>
    <xf numFmtId="0" fontId="32" fillId="38" borderId="23" xfId="0" applyFont="1" applyFill="1" applyBorder="1" applyAlignment="1">
      <alignment horizontal="center" vertical="center" wrapText="1"/>
    </xf>
    <xf numFmtId="0" fontId="30" fillId="37" borderId="10" xfId="0" applyFont="1" applyFill="1" applyBorder="1" applyAlignment="1">
      <alignment horizontal="center" vertical="center" wrapText="1"/>
    </xf>
  </cellXfs>
  <cellStyles count="78">
    <cellStyle name="20% - Ênfase1" xfId="22" builtinId="30" customBuiltin="1"/>
    <cellStyle name="20% - Ênfase2" xfId="26" builtinId="34" customBuiltin="1"/>
    <cellStyle name="20% - Ênfase3" xfId="30" builtinId="38" customBuiltin="1"/>
    <cellStyle name="20% - Ênfase4" xfId="34" builtinId="42" customBuiltin="1"/>
    <cellStyle name="20% - Ênfase5" xfId="38" builtinId="46" customBuiltin="1"/>
    <cellStyle name="20% - Ênfase6" xfId="42" builtinId="50" customBuiltin="1"/>
    <cellStyle name="40% - Ênfase1" xfId="23" builtinId="31" customBuiltin="1"/>
    <cellStyle name="40% - Ênfase2" xfId="27" builtinId="35" customBuiltin="1"/>
    <cellStyle name="40% - Ênfase3" xfId="31" builtinId="39" customBuiltin="1"/>
    <cellStyle name="40% - Ênfase4" xfId="35" builtinId="43" customBuiltin="1"/>
    <cellStyle name="40% - Ênfase5" xfId="39" builtinId="47" customBuiltin="1"/>
    <cellStyle name="40% - Ênfase6" xfId="43" builtinId="51" customBuiltin="1"/>
    <cellStyle name="60% - Ênfase1" xfId="24" builtinId="32" customBuiltin="1"/>
    <cellStyle name="60% - Ênfase2" xfId="28" builtinId="36" customBuiltin="1"/>
    <cellStyle name="60% - Ênfase3" xfId="32" builtinId="40" customBuiltin="1"/>
    <cellStyle name="60% - Ênfase4" xfId="36" builtinId="44" customBuiltin="1"/>
    <cellStyle name="60% - Ênfase5" xfId="40" builtinId="48" customBuiltin="1"/>
    <cellStyle name="60% - Ênfase6" xfId="44" builtinId="52" customBuiltin="1"/>
    <cellStyle name="Bom" xfId="9" builtinId="26" customBuiltin="1"/>
    <cellStyle name="Cálculo" xfId="14" builtinId="22" customBuiltin="1"/>
    <cellStyle name="Célula de Verificação" xfId="16" builtinId="23" customBuiltin="1"/>
    <cellStyle name="Célula Vinculada" xfId="15" builtinId="24" customBuiltin="1"/>
    <cellStyle name="Ênfase1" xfId="21" builtinId="29" customBuiltin="1"/>
    <cellStyle name="Ênfase2" xfId="25" builtinId="33" customBuiltin="1"/>
    <cellStyle name="Ênfase3" xfId="29" builtinId="37" customBuiltin="1"/>
    <cellStyle name="Ênfase4" xfId="33" builtinId="41" customBuiltin="1"/>
    <cellStyle name="Ênfase5" xfId="37" builtinId="45" customBuiltin="1"/>
    <cellStyle name="Ênfase6" xfId="41" builtinId="49" customBuiltin="1"/>
    <cellStyle name="Entrada" xfId="12" builtinId="20" customBuiltin="1"/>
    <cellStyle name="Hiperlink 2" xfId="63" xr:uid="{00000000-0005-0000-0000-00001D000000}"/>
    <cellStyle name="Moeda" xfId="66" builtinId="4"/>
    <cellStyle name="Moeda 2" xfId="52" xr:uid="{00000000-0005-0000-0000-000020000000}"/>
    <cellStyle name="Moeda 2 2" xfId="69" xr:uid="{00000000-0005-0000-0000-000021000000}"/>
    <cellStyle name="Moeda 2 3" xfId="74" xr:uid="{00000000-0005-0000-0000-000022000000}"/>
    <cellStyle name="Moeda 3" xfId="54" xr:uid="{00000000-0005-0000-0000-000023000000}"/>
    <cellStyle name="Moeda 3 2" xfId="58" xr:uid="{00000000-0005-0000-0000-000024000000}"/>
    <cellStyle name="Moeda 3 2 2" xfId="77" xr:uid="{00000000-0005-0000-0000-000025000000}"/>
    <cellStyle name="Moeda 4" xfId="56" xr:uid="{00000000-0005-0000-0000-000026000000}"/>
    <cellStyle name="Moeda 5" xfId="64" xr:uid="{00000000-0005-0000-0000-000027000000}"/>
    <cellStyle name="Moeda 5 2" xfId="76" xr:uid="{00000000-0005-0000-0000-000028000000}"/>
    <cellStyle name="Moeda 6" xfId="68" xr:uid="{00000000-0005-0000-0000-000029000000}"/>
    <cellStyle name="Moeda 7" xfId="72" xr:uid="{00000000-0005-0000-0000-00002A000000}"/>
    <cellStyle name="Neutro" xfId="11" builtinId="28" customBuiltin="1"/>
    <cellStyle name="Normal" xfId="0" builtinId="0"/>
    <cellStyle name="Normal 2" xfId="46" xr:uid="{00000000-0005-0000-0000-00002D000000}"/>
    <cellStyle name="Normal 2 2" xfId="62" xr:uid="{00000000-0005-0000-0000-00002E000000}"/>
    <cellStyle name="Normal 2 3" xfId="60" xr:uid="{00000000-0005-0000-0000-00002F000000}"/>
    <cellStyle name="Normal 3" xfId="53" xr:uid="{00000000-0005-0000-0000-000030000000}"/>
    <cellStyle name="Normal 3 2" xfId="57" xr:uid="{00000000-0005-0000-0000-000031000000}"/>
    <cellStyle name="Normal 3 2 2" xfId="75" xr:uid="{00000000-0005-0000-0000-000032000000}"/>
    <cellStyle name="Normal 4" xfId="55" xr:uid="{00000000-0005-0000-0000-000033000000}"/>
    <cellStyle name="Normal 5" xfId="59" xr:uid="{00000000-0005-0000-0000-000034000000}"/>
    <cellStyle name="Normal 6" xfId="67" xr:uid="{00000000-0005-0000-0000-000035000000}"/>
    <cellStyle name="Normal 6 2" xfId="70" xr:uid="{00000000-0005-0000-0000-000036000000}"/>
    <cellStyle name="Normal 7" xfId="71" xr:uid="{00000000-0005-0000-0000-000037000000}"/>
    <cellStyle name="Nota" xfId="18" builtinId="10" customBuiltin="1"/>
    <cellStyle name="Porcentagem 2" xfId="65" xr:uid="{00000000-0005-0000-0000-00003A000000}"/>
    <cellStyle name="Ruim" xfId="10" builtinId="27" customBuiltin="1"/>
    <cellStyle name="Saída" xfId="13" builtinId="21" customBuiltin="1"/>
    <cellStyle name="Texto de Aviso" xfId="17" builtinId="11" customBuiltin="1"/>
    <cellStyle name="Texto Explicativo" xfId="19" builtinId="53" customBuiltin="1"/>
    <cellStyle name="Título" xfId="4" builtinId="15" customBuiltin="1"/>
    <cellStyle name="Título 1" xfId="5" builtinId="16" customBuiltin="1"/>
    <cellStyle name="Título 2" xfId="6" builtinId="17" customBuiltin="1"/>
    <cellStyle name="Título 3" xfId="7" builtinId="18" customBuiltin="1"/>
    <cellStyle name="Título 4" xfId="8" builtinId="19" customBuiltin="1"/>
    <cellStyle name="Total" xfId="20" builtinId="25" customBuiltin="1"/>
    <cellStyle name="Vírgula 2" xfId="1" xr:uid="{00000000-0005-0000-0000-000045000000}"/>
    <cellStyle name="Vírgula 2 2" xfId="61" xr:uid="{00000000-0005-0000-0000-000046000000}"/>
    <cellStyle name="Vírgula 3" xfId="3" xr:uid="{00000000-0005-0000-0000-000047000000}"/>
    <cellStyle name="Vírgula 3 2" xfId="49" xr:uid="{00000000-0005-0000-0000-000048000000}"/>
    <cellStyle name="Vírgula 4" xfId="2" xr:uid="{00000000-0005-0000-0000-000049000000}"/>
    <cellStyle name="Vírgula 4 2" xfId="48" xr:uid="{00000000-0005-0000-0000-00004A000000}"/>
    <cellStyle name="Vírgula 5" xfId="45" xr:uid="{00000000-0005-0000-0000-00004B000000}"/>
    <cellStyle name="Vírgula 5 2" xfId="50" xr:uid="{00000000-0005-0000-0000-00004C000000}"/>
    <cellStyle name="Vírgula 6" xfId="47" xr:uid="{00000000-0005-0000-0000-00004D000000}"/>
    <cellStyle name="Vírgula 7" xfId="51" xr:uid="{00000000-0005-0000-0000-00004E000000}"/>
    <cellStyle name="Vírgula 8" xfId="73" xr:uid="{00000000-0005-0000-0000-00004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127000</xdr:colOff>
      <xdr:row>16</xdr:row>
      <xdr:rowOff>44015</xdr:rowOff>
    </xdr:from>
    <xdr:to>
      <xdr:col>18</xdr:col>
      <xdr:colOff>581268</xdr:colOff>
      <xdr:row>31</xdr:row>
      <xdr:rowOff>32443</xdr:rowOff>
    </xdr:to>
    <xdr:pic>
      <xdr:nvPicPr>
        <xdr:cNvPr id="2" name="Imagem 1">
          <a:extLst>
            <a:ext uri="{FF2B5EF4-FFF2-40B4-BE49-F238E27FC236}">
              <a16:creationId xmlns:a16="http://schemas.microsoft.com/office/drawing/2014/main" id="{6358AE53-4329-1D3E-7F14-BF957A5471E8}"/>
            </a:ext>
          </a:extLst>
        </xdr:cNvPr>
        <xdr:cNvPicPr>
          <a:picLocks noChangeAspect="1"/>
        </xdr:cNvPicPr>
      </xdr:nvPicPr>
      <xdr:blipFill>
        <a:blip xmlns:r="http://schemas.openxmlformats.org/officeDocument/2006/relationships" r:embed="rId1"/>
        <a:stretch>
          <a:fillRect/>
        </a:stretch>
      </xdr:blipFill>
      <xdr:spPr>
        <a:xfrm>
          <a:off x="9186333" y="2996765"/>
          <a:ext cx="2899833" cy="2824761"/>
        </a:xfrm>
        <a:prstGeom prst="rect">
          <a:avLst/>
        </a:prstGeom>
      </xdr:spPr>
    </xdr:pic>
    <xdr:clientData/>
  </xdr:twoCellAnchor>
  <xdr:twoCellAnchor editAs="oneCell">
    <xdr:from>
      <xdr:col>10</xdr:col>
      <xdr:colOff>2476502</xdr:colOff>
      <xdr:row>16</xdr:row>
      <xdr:rowOff>108833</xdr:rowOff>
    </xdr:from>
    <xdr:to>
      <xdr:col>17</xdr:col>
      <xdr:colOff>83851</xdr:colOff>
      <xdr:row>29</xdr:row>
      <xdr:rowOff>28363</xdr:rowOff>
    </xdr:to>
    <xdr:pic>
      <xdr:nvPicPr>
        <xdr:cNvPr id="3" name="Imagem 2">
          <a:extLst>
            <a:ext uri="{FF2B5EF4-FFF2-40B4-BE49-F238E27FC236}">
              <a16:creationId xmlns:a16="http://schemas.microsoft.com/office/drawing/2014/main" id="{F597983F-26A0-4BBB-F99C-176D65EAF906}"/>
            </a:ext>
          </a:extLst>
        </xdr:cNvPr>
        <xdr:cNvPicPr>
          <a:picLocks noChangeAspect="1"/>
        </xdr:cNvPicPr>
      </xdr:nvPicPr>
      <xdr:blipFill>
        <a:blip xmlns:r="http://schemas.openxmlformats.org/officeDocument/2006/relationships" r:embed="rId2"/>
        <a:stretch>
          <a:fillRect/>
        </a:stretch>
      </xdr:blipFill>
      <xdr:spPr>
        <a:xfrm>
          <a:off x="12149669" y="3061583"/>
          <a:ext cx="1312332" cy="23960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bcba109\Comat\Users\adsal.adalton\AppData\Local\Microsoft\Windows\INetCache\Content.Outlook\OWWT1QO6\Pesquisa%20de%20pre&#231;os%20kit%20-%20&#212;mega_%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1"/>
    </sheetNames>
    <sheetDataSet>
      <sheetData sheetId="0">
        <row r="2">
          <cell r="H2">
            <v>0.70250000000000012</v>
          </cell>
        </row>
        <row r="3">
          <cell r="H3">
            <v>2.2824999999999998</v>
          </cell>
        </row>
        <row r="4">
          <cell r="H4">
            <v>6.8100000000000014</v>
          </cell>
        </row>
        <row r="5">
          <cell r="H5">
            <v>14.5</v>
          </cell>
        </row>
        <row r="6">
          <cell r="H6">
            <v>3.2250000000000001</v>
          </cell>
        </row>
        <row r="7">
          <cell r="H7">
            <v>4.0324999999999998</v>
          </cell>
        </row>
        <row r="8">
          <cell r="H8">
            <v>14.706666666666669</v>
          </cell>
        </row>
        <row r="9">
          <cell r="H9">
            <v>12.026666666666666</v>
          </cell>
        </row>
        <row r="10">
          <cell r="H10">
            <v>9.5666666666666664</v>
          </cell>
        </row>
        <row r="12">
          <cell r="H12">
            <v>10</v>
          </cell>
        </row>
        <row r="16">
          <cell r="H16">
            <v>24.5</v>
          </cell>
        </row>
        <row r="17">
          <cell r="H17">
            <v>10.355</v>
          </cell>
        </row>
      </sheetData>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0">
    <pageSetUpPr fitToPage="1"/>
  </sheetPr>
  <dimension ref="A1:K160"/>
  <sheetViews>
    <sheetView tabSelected="1" zoomScale="85" zoomScaleNormal="85" workbookViewId="0">
      <selection activeCell="D27" sqref="D27:H28"/>
    </sheetView>
  </sheetViews>
  <sheetFormatPr defaultColWidth="8.7265625" defaultRowHeight="13" x14ac:dyDescent="0.35"/>
  <cols>
    <col min="1" max="1" width="4.26953125" style="1" customWidth="1"/>
    <col min="2" max="2" width="39.7265625" style="1" customWidth="1"/>
    <col min="3" max="3" width="10" style="1" customWidth="1"/>
    <col min="4" max="4" width="12.453125" style="1" customWidth="1"/>
    <col min="5" max="5" width="14.26953125" style="1" customWidth="1"/>
    <col min="6" max="9" width="16" style="1" bestFit="1" customWidth="1"/>
    <col min="10" max="10" width="19" style="155" customWidth="1"/>
    <col min="11" max="16384" width="8.7265625" style="1"/>
  </cols>
  <sheetData>
    <row r="1" spans="1:10" x14ac:dyDescent="0.35">
      <c r="A1" s="247" t="s">
        <v>48</v>
      </c>
      <c r="B1" s="247"/>
      <c r="C1" s="247"/>
      <c r="D1" s="247"/>
      <c r="E1" s="247"/>
      <c r="F1" s="247"/>
      <c r="G1" s="247"/>
      <c r="H1" s="247"/>
      <c r="I1" s="247"/>
      <c r="J1" s="154"/>
    </row>
    <row r="2" spans="1:10" x14ac:dyDescent="0.35">
      <c r="A2" s="119" t="s">
        <v>6</v>
      </c>
      <c r="B2" s="260" t="s">
        <v>416</v>
      </c>
      <c r="C2" s="260"/>
      <c r="D2" s="260"/>
      <c r="E2" s="260"/>
      <c r="F2" s="246">
        <v>208553</v>
      </c>
      <c r="G2" s="246"/>
      <c r="H2" s="246"/>
      <c r="I2" s="246"/>
      <c r="J2" s="154"/>
    </row>
    <row r="3" spans="1:10" x14ac:dyDescent="0.35">
      <c r="A3" s="119" t="s">
        <v>7</v>
      </c>
      <c r="B3" s="260" t="s">
        <v>417</v>
      </c>
      <c r="C3" s="260"/>
      <c r="D3" s="260"/>
      <c r="E3" s="260"/>
      <c r="F3" s="261" t="s">
        <v>490</v>
      </c>
      <c r="G3" s="262"/>
      <c r="H3" s="262"/>
      <c r="I3" s="262"/>
      <c r="J3" s="154"/>
    </row>
    <row r="4" spans="1:10" x14ac:dyDescent="0.35">
      <c r="A4" s="119" t="s">
        <v>8</v>
      </c>
      <c r="B4" s="260" t="s">
        <v>49</v>
      </c>
      <c r="C4" s="260"/>
      <c r="D4" s="260"/>
      <c r="E4" s="260"/>
      <c r="F4" s="261" t="s">
        <v>411</v>
      </c>
      <c r="G4" s="262"/>
      <c r="H4" s="262"/>
      <c r="I4" s="262"/>
    </row>
    <row r="5" spans="1:10" x14ac:dyDescent="0.35">
      <c r="A5" s="119" t="s">
        <v>9</v>
      </c>
      <c r="B5" s="260" t="s">
        <v>50</v>
      </c>
      <c r="C5" s="260"/>
      <c r="D5" s="260"/>
      <c r="E5" s="260"/>
      <c r="F5" s="246" t="s">
        <v>134</v>
      </c>
      <c r="G5" s="246"/>
      <c r="H5" s="246"/>
      <c r="I5" s="246"/>
    </row>
    <row r="6" spans="1:10" x14ac:dyDescent="0.35">
      <c r="A6" s="119" t="s">
        <v>10</v>
      </c>
      <c r="B6" s="260" t="s">
        <v>51</v>
      </c>
      <c r="C6" s="260"/>
      <c r="D6" s="260"/>
      <c r="E6" s="260"/>
      <c r="F6" s="246" t="s">
        <v>412</v>
      </c>
      <c r="G6" s="246"/>
      <c r="H6" s="246"/>
      <c r="I6" s="246"/>
    </row>
    <row r="7" spans="1:10" x14ac:dyDescent="0.35">
      <c r="A7" s="119" t="s">
        <v>11</v>
      </c>
      <c r="B7" s="260" t="s">
        <v>52</v>
      </c>
      <c r="C7" s="260"/>
      <c r="D7" s="260"/>
      <c r="E7" s="260"/>
      <c r="F7" s="246">
        <v>12</v>
      </c>
      <c r="G7" s="246"/>
      <c r="H7" s="246"/>
      <c r="I7" s="246"/>
    </row>
    <row r="8" spans="1:10" x14ac:dyDescent="0.35">
      <c r="A8" s="251" t="s">
        <v>53</v>
      </c>
      <c r="B8" s="251"/>
      <c r="C8" s="251"/>
      <c r="D8" s="251"/>
      <c r="E8" s="251"/>
      <c r="F8" s="251"/>
      <c r="G8" s="251"/>
      <c r="H8" s="251"/>
      <c r="I8" s="251"/>
    </row>
    <row r="9" spans="1:10" x14ac:dyDescent="0.35">
      <c r="A9" s="247" t="s">
        <v>54</v>
      </c>
      <c r="B9" s="247"/>
      <c r="C9" s="247"/>
      <c r="D9" s="247"/>
      <c r="E9" s="247"/>
      <c r="F9" s="247"/>
      <c r="G9" s="247"/>
      <c r="H9" s="247"/>
      <c r="I9" s="247"/>
      <c r="J9" s="156"/>
    </row>
    <row r="10" spans="1:10" x14ac:dyDescent="0.35">
      <c r="A10" s="263" t="s">
        <v>55</v>
      </c>
      <c r="B10" s="263"/>
      <c r="C10" s="263"/>
      <c r="D10" s="263"/>
      <c r="E10" s="263" t="s">
        <v>56</v>
      </c>
      <c r="F10" s="263"/>
      <c r="G10" s="263" t="s">
        <v>57</v>
      </c>
      <c r="H10" s="263"/>
      <c r="I10" s="263"/>
      <c r="J10" s="156"/>
    </row>
    <row r="11" spans="1:10" x14ac:dyDescent="0.35">
      <c r="A11" s="245" t="s">
        <v>130</v>
      </c>
      <c r="B11" s="245"/>
      <c r="C11" s="245"/>
      <c r="D11" s="245"/>
      <c r="E11" s="246" t="s">
        <v>58</v>
      </c>
      <c r="F11" s="246"/>
      <c r="G11" s="246">
        <v>2</v>
      </c>
      <c r="H11" s="246"/>
      <c r="I11" s="246"/>
      <c r="J11" s="156"/>
    </row>
    <row r="12" spans="1:10" x14ac:dyDescent="0.35">
      <c r="A12" s="245" t="s">
        <v>131</v>
      </c>
      <c r="B12" s="245"/>
      <c r="C12" s="245"/>
      <c r="D12" s="245"/>
      <c r="E12" s="246" t="s">
        <v>58</v>
      </c>
      <c r="F12" s="246"/>
      <c r="G12" s="246">
        <v>1</v>
      </c>
      <c r="H12" s="246"/>
      <c r="I12" s="246"/>
      <c r="J12" s="156"/>
    </row>
    <row r="13" spans="1:10" x14ac:dyDescent="0.35">
      <c r="A13" s="245" t="s">
        <v>132</v>
      </c>
      <c r="B13" s="245"/>
      <c r="C13" s="245"/>
      <c r="D13" s="245"/>
      <c r="E13" s="264" t="s">
        <v>58</v>
      </c>
      <c r="F13" s="265"/>
      <c r="G13" s="264">
        <v>1</v>
      </c>
      <c r="H13" s="266"/>
      <c r="I13" s="265"/>
      <c r="J13" s="156"/>
    </row>
    <row r="14" spans="1:10" x14ac:dyDescent="0.35">
      <c r="A14" s="245" t="s">
        <v>133</v>
      </c>
      <c r="B14" s="245"/>
      <c r="C14" s="245"/>
      <c r="D14" s="245"/>
      <c r="E14" s="246" t="s">
        <v>58</v>
      </c>
      <c r="F14" s="246"/>
      <c r="G14" s="246">
        <v>1</v>
      </c>
      <c r="H14" s="246"/>
      <c r="I14" s="246"/>
      <c r="J14" s="156"/>
    </row>
    <row r="15" spans="1:10" x14ac:dyDescent="0.35">
      <c r="A15" s="245" t="s">
        <v>413</v>
      </c>
      <c r="B15" s="245"/>
      <c r="C15" s="245"/>
      <c r="D15" s="245"/>
      <c r="E15" s="246" t="s">
        <v>58</v>
      </c>
      <c r="F15" s="246"/>
      <c r="G15" s="246">
        <v>2</v>
      </c>
      <c r="H15" s="246"/>
      <c r="I15" s="246"/>
      <c r="J15" s="156"/>
    </row>
    <row r="16" spans="1:10" x14ac:dyDescent="0.35">
      <c r="A16" s="252" t="s">
        <v>0</v>
      </c>
      <c r="B16" s="252"/>
      <c r="C16" s="252"/>
      <c r="D16" s="252"/>
      <c r="E16" s="253">
        <v>7</v>
      </c>
      <c r="F16" s="254"/>
      <c r="G16" s="254"/>
      <c r="H16" s="254"/>
      <c r="I16" s="255"/>
      <c r="J16" s="156"/>
    </row>
    <row r="17" spans="1:10" s="2" customFormat="1" ht="34.5" customHeight="1" x14ac:dyDescent="0.35">
      <c r="A17" s="256" t="s">
        <v>386</v>
      </c>
      <c r="B17" s="256"/>
      <c r="C17" s="256"/>
      <c r="D17" s="256"/>
      <c r="E17" s="256"/>
      <c r="F17" s="256"/>
      <c r="G17" s="256"/>
      <c r="H17" s="256"/>
      <c r="I17" s="256"/>
      <c r="J17" s="157"/>
    </row>
    <row r="18" spans="1:10" x14ac:dyDescent="0.35">
      <c r="A18" s="247" t="s">
        <v>59</v>
      </c>
      <c r="B18" s="247"/>
      <c r="C18" s="247"/>
      <c r="D18" s="247"/>
      <c r="E18" s="247"/>
      <c r="F18" s="247"/>
      <c r="G18" s="247"/>
      <c r="H18" s="247"/>
      <c r="I18" s="247"/>
      <c r="J18" s="247"/>
    </row>
    <row r="19" spans="1:10" x14ac:dyDescent="0.35">
      <c r="A19" s="121">
        <v>1</v>
      </c>
      <c r="B19" s="257" t="s">
        <v>60</v>
      </c>
      <c r="C19" s="258"/>
      <c r="D19" s="258"/>
      <c r="E19" s="259"/>
      <c r="F19" s="122" t="s">
        <v>42</v>
      </c>
      <c r="G19" s="122" t="s">
        <v>47</v>
      </c>
      <c r="H19" s="122" t="s">
        <v>43</v>
      </c>
      <c r="I19" s="122" t="s">
        <v>44</v>
      </c>
      <c r="J19" s="122" t="s">
        <v>414</v>
      </c>
    </row>
    <row r="20" spans="1:10" x14ac:dyDescent="0.35">
      <c r="A20" s="121">
        <v>2</v>
      </c>
      <c r="B20" s="248" t="s">
        <v>46</v>
      </c>
      <c r="C20" s="249"/>
      <c r="D20" s="249"/>
      <c r="E20" s="250"/>
      <c r="F20" s="121" t="s">
        <v>140</v>
      </c>
      <c r="G20" s="121" t="s">
        <v>143</v>
      </c>
      <c r="H20" s="121" t="s">
        <v>141</v>
      </c>
      <c r="I20" s="121" t="s">
        <v>142</v>
      </c>
      <c r="J20" s="121" t="s">
        <v>415</v>
      </c>
    </row>
    <row r="21" spans="1:10" x14ac:dyDescent="0.35">
      <c r="A21" s="121">
        <v>3</v>
      </c>
      <c r="B21" s="248" t="s">
        <v>135</v>
      </c>
      <c r="C21" s="249"/>
      <c r="D21" s="249"/>
      <c r="E21" s="250"/>
      <c r="F21" s="123">
        <v>5475.28</v>
      </c>
      <c r="G21" s="123">
        <v>2373.6799999999998</v>
      </c>
      <c r="H21" s="123">
        <v>1579.52</v>
      </c>
      <c r="I21" s="123">
        <v>2437.66</v>
      </c>
      <c r="J21" s="123">
        <v>1911.9</v>
      </c>
    </row>
    <row r="22" spans="1:10" x14ac:dyDescent="0.35">
      <c r="A22" s="121">
        <v>4</v>
      </c>
      <c r="B22" s="248" t="s">
        <v>61</v>
      </c>
      <c r="C22" s="249"/>
      <c r="D22" s="249"/>
      <c r="E22" s="250"/>
      <c r="F22" s="148" t="s">
        <v>144</v>
      </c>
      <c r="G22" s="148" t="s">
        <v>145</v>
      </c>
      <c r="H22" s="148" t="s">
        <v>43</v>
      </c>
      <c r="I22" s="148" t="s">
        <v>44</v>
      </c>
      <c r="J22" s="148" t="s">
        <v>44</v>
      </c>
    </row>
    <row r="23" spans="1:10" ht="15" customHeight="1" x14ac:dyDescent="0.35">
      <c r="A23" s="121">
        <v>5</v>
      </c>
      <c r="B23" s="248" t="s">
        <v>421</v>
      </c>
      <c r="C23" s="249"/>
      <c r="D23" s="249"/>
      <c r="E23" s="250"/>
      <c r="F23" s="148" t="s">
        <v>422</v>
      </c>
      <c r="G23" s="148" t="s">
        <v>423</v>
      </c>
      <c r="H23" s="148" t="s">
        <v>424</v>
      </c>
      <c r="I23" s="148" t="s">
        <v>425</v>
      </c>
      <c r="J23" s="148" t="s">
        <v>426</v>
      </c>
    </row>
    <row r="24" spans="1:10" s="2" customFormat="1" ht="37.5" customHeight="1" x14ac:dyDescent="0.35">
      <c r="A24" s="256" t="s">
        <v>387</v>
      </c>
      <c r="B24" s="256"/>
      <c r="C24" s="256"/>
      <c r="D24" s="256"/>
      <c r="E24" s="256"/>
      <c r="F24" s="256"/>
      <c r="G24" s="256"/>
      <c r="H24" s="256"/>
      <c r="I24" s="256"/>
      <c r="J24" s="256"/>
    </row>
    <row r="25" spans="1:10" ht="36" customHeight="1" x14ac:dyDescent="0.35">
      <c r="A25" s="251" t="s">
        <v>62</v>
      </c>
      <c r="B25" s="251"/>
      <c r="C25" s="251"/>
      <c r="D25" s="122" t="str">
        <f>F19</f>
        <v>Médico</v>
      </c>
      <c r="E25" s="122" t="str">
        <f>G19</f>
        <v>Enfermeiro Auditor</v>
      </c>
      <c r="F25" s="122" t="str">
        <f>H19</f>
        <v>Técnico de Enfermagem</v>
      </c>
      <c r="G25" s="122" t="str">
        <f>I19</f>
        <v>Assistente Social</v>
      </c>
      <c r="H25" s="122" t="str">
        <f>J19</f>
        <v>Assistente Administrativo</v>
      </c>
      <c r="I25" s="165"/>
    </row>
    <row r="26" spans="1:10" x14ac:dyDescent="0.35">
      <c r="A26" s="122">
        <v>1</v>
      </c>
      <c r="B26" s="124" t="s">
        <v>63</v>
      </c>
      <c r="C26" s="122" t="s">
        <v>64</v>
      </c>
      <c r="D26" s="164" t="s">
        <v>5</v>
      </c>
      <c r="E26" s="164" t="s">
        <v>5</v>
      </c>
      <c r="F26" s="164" t="s">
        <v>5</v>
      </c>
      <c r="G26" s="164" t="s">
        <v>5</v>
      </c>
      <c r="H26" s="164" t="s">
        <v>5</v>
      </c>
      <c r="I26" s="165"/>
    </row>
    <row r="27" spans="1:10" x14ac:dyDescent="0.35">
      <c r="A27" s="125" t="s">
        <v>6</v>
      </c>
      <c r="B27" s="126" t="s">
        <v>65</v>
      </c>
      <c r="C27" s="127" t="s">
        <v>66</v>
      </c>
      <c r="D27" s="128"/>
      <c r="E27" s="128"/>
      <c r="F27" s="128"/>
      <c r="G27" s="128"/>
      <c r="H27" s="128"/>
      <c r="I27" s="165"/>
    </row>
    <row r="28" spans="1:10" x14ac:dyDescent="0.35">
      <c r="A28" s="125" t="s">
        <v>7</v>
      </c>
      <c r="B28" s="126" t="s">
        <v>139</v>
      </c>
      <c r="C28" s="127" t="s">
        <v>66</v>
      </c>
      <c r="D28" s="128"/>
      <c r="E28" s="128"/>
      <c r="F28" s="128"/>
      <c r="G28" s="128"/>
      <c r="H28" s="128"/>
      <c r="I28" s="165"/>
    </row>
    <row r="29" spans="1:10" x14ac:dyDescent="0.35">
      <c r="A29" s="125" t="s">
        <v>8</v>
      </c>
      <c r="B29" s="126" t="s">
        <v>67</v>
      </c>
      <c r="C29" s="127" t="s">
        <v>66</v>
      </c>
      <c r="D29" s="128"/>
      <c r="E29" s="128"/>
      <c r="F29" s="128"/>
      <c r="G29" s="128"/>
      <c r="H29" s="128"/>
      <c r="I29" s="165"/>
    </row>
    <row r="30" spans="1:10" x14ac:dyDescent="0.35">
      <c r="A30" s="125" t="s">
        <v>9</v>
      </c>
      <c r="B30" s="126" t="s">
        <v>68</v>
      </c>
      <c r="C30" s="127" t="s">
        <v>66</v>
      </c>
      <c r="D30" s="128"/>
      <c r="E30" s="128"/>
      <c r="F30" s="128"/>
      <c r="G30" s="128"/>
      <c r="H30" s="128"/>
      <c r="I30" s="165"/>
      <c r="J30" s="159"/>
    </row>
    <row r="31" spans="1:10" x14ac:dyDescent="0.35">
      <c r="A31" s="125" t="s">
        <v>10</v>
      </c>
      <c r="B31" s="126" t="s">
        <v>13</v>
      </c>
      <c r="C31" s="127" t="s">
        <v>66</v>
      </c>
      <c r="D31" s="128">
        <v>0</v>
      </c>
      <c r="E31" s="128">
        <v>0</v>
      </c>
      <c r="F31" s="128">
        <v>0</v>
      </c>
      <c r="G31" s="128">
        <v>0</v>
      </c>
      <c r="H31" s="128">
        <v>0</v>
      </c>
      <c r="I31" s="165"/>
    </row>
    <row r="32" spans="1:10" ht="12.75" customHeight="1" x14ac:dyDescent="0.35">
      <c r="A32" s="267" t="s">
        <v>69</v>
      </c>
      <c r="B32" s="267"/>
      <c r="C32" s="267"/>
      <c r="D32" s="128">
        <f>TRUNC(ROUND((SUM(D27:D31)),2),2)</f>
        <v>0</v>
      </c>
      <c r="E32" s="128">
        <f>TRUNC(ROUND((SUM(E27:E31)),2),2)</f>
        <v>0</v>
      </c>
      <c r="F32" s="128">
        <f t="shared" ref="F32:G32" si="0">TRUNC(ROUND((SUM(F27:F31)),2),2)</f>
        <v>0</v>
      </c>
      <c r="G32" s="128">
        <f t="shared" si="0"/>
        <v>0</v>
      </c>
      <c r="H32" s="128">
        <f t="shared" ref="H32" si="1">TRUNC(ROUND((SUM(H27:H31)),2),2)</f>
        <v>0</v>
      </c>
      <c r="I32" s="165"/>
    </row>
    <row r="33" spans="1:11" s="2" customFormat="1" ht="24.75" customHeight="1" x14ac:dyDescent="0.35">
      <c r="A33" s="256" t="s">
        <v>388</v>
      </c>
      <c r="B33" s="256"/>
      <c r="C33" s="256"/>
      <c r="D33" s="256"/>
      <c r="E33" s="256"/>
      <c r="F33" s="256"/>
      <c r="G33" s="268"/>
      <c r="H33" s="268"/>
      <c r="I33" s="268"/>
      <c r="J33" s="158"/>
    </row>
    <row r="34" spans="1:11" ht="21" x14ac:dyDescent="0.35">
      <c r="A34" s="251" t="s">
        <v>70</v>
      </c>
      <c r="B34" s="251"/>
      <c r="C34" s="251"/>
      <c r="D34" s="122" t="str">
        <f>D$25</f>
        <v>Médico</v>
      </c>
      <c r="E34" s="122" t="str">
        <f t="shared" ref="E34:F34" si="2">E$25</f>
        <v>Enfermeiro Auditor</v>
      </c>
      <c r="F34" s="122" t="str">
        <f t="shared" si="2"/>
        <v>Técnico de Enfermagem</v>
      </c>
      <c r="G34" s="122" t="str">
        <f>G$25</f>
        <v>Assistente Social</v>
      </c>
      <c r="H34" s="122" t="str">
        <f>H$25</f>
        <v>Assistente Administrativo</v>
      </c>
      <c r="I34" s="247" t="s">
        <v>71</v>
      </c>
      <c r="J34" s="247"/>
      <c r="K34" s="156"/>
    </row>
    <row r="35" spans="1:11" ht="24.65" customHeight="1" x14ac:dyDescent="0.35">
      <c r="A35" s="269" t="s">
        <v>389</v>
      </c>
      <c r="B35" s="269"/>
      <c r="C35" s="129" t="s">
        <v>64</v>
      </c>
      <c r="D35" s="129" t="s">
        <v>5</v>
      </c>
      <c r="E35" s="129" t="s">
        <v>5</v>
      </c>
      <c r="F35" s="129" t="s">
        <v>5</v>
      </c>
      <c r="G35" s="129" t="s">
        <v>5</v>
      </c>
      <c r="H35" s="129" t="s">
        <v>5</v>
      </c>
      <c r="I35" s="247"/>
      <c r="J35" s="247"/>
      <c r="K35" s="156"/>
    </row>
    <row r="36" spans="1:11" ht="44.5" customHeight="1" x14ac:dyDescent="0.25">
      <c r="A36" s="121" t="s">
        <v>6</v>
      </c>
      <c r="B36" s="130" t="s">
        <v>15</v>
      </c>
      <c r="C36" s="127"/>
      <c r="D36" s="131"/>
      <c r="E36" s="132"/>
      <c r="F36" s="132"/>
      <c r="G36" s="132"/>
      <c r="H36" s="132"/>
      <c r="I36" s="270" t="s">
        <v>390</v>
      </c>
      <c r="J36" s="270"/>
      <c r="K36" s="156"/>
    </row>
    <row r="37" spans="1:11" s="3" customFormat="1" ht="31.9" customHeight="1" x14ac:dyDescent="0.25">
      <c r="A37" s="133" t="s">
        <v>7</v>
      </c>
      <c r="B37" s="134" t="s">
        <v>72</v>
      </c>
      <c r="C37" s="135"/>
      <c r="D37" s="136"/>
      <c r="E37" s="136"/>
      <c r="F37" s="136"/>
      <c r="G37" s="136"/>
      <c r="H37" s="136"/>
      <c r="I37" s="271" t="s">
        <v>391</v>
      </c>
      <c r="J37" s="271"/>
      <c r="K37" s="160"/>
    </row>
    <row r="38" spans="1:11" ht="12.75" customHeight="1" x14ac:dyDescent="0.35">
      <c r="A38" s="272" t="s">
        <v>39</v>
      </c>
      <c r="B38" s="272"/>
      <c r="C38" s="137"/>
      <c r="D38" s="131"/>
      <c r="E38" s="132"/>
      <c r="F38" s="132"/>
      <c r="G38" s="132"/>
      <c r="H38" s="132"/>
      <c r="I38" s="278"/>
      <c r="J38" s="278"/>
      <c r="K38" s="156"/>
    </row>
    <row r="39" spans="1:11" ht="44.5" customHeight="1" x14ac:dyDescent="0.25">
      <c r="A39" s="125" t="s">
        <v>8</v>
      </c>
      <c r="B39" s="138" t="s">
        <v>73</v>
      </c>
      <c r="C39" s="139"/>
      <c r="D39" s="136"/>
      <c r="E39" s="136"/>
      <c r="F39" s="136"/>
      <c r="G39" s="136"/>
      <c r="H39" s="136"/>
      <c r="I39" s="271" t="s">
        <v>392</v>
      </c>
      <c r="J39" s="271"/>
      <c r="K39" s="156"/>
    </row>
    <row r="40" spans="1:11" x14ac:dyDescent="0.35">
      <c r="A40" s="279" t="s">
        <v>74</v>
      </c>
      <c r="B40" s="279"/>
      <c r="C40" s="279"/>
      <c r="D40" s="128">
        <f>TRUNC(ROUND((D$38+D$39),2),2)</f>
        <v>0</v>
      </c>
      <c r="E40" s="128">
        <f>TRUNC(ROUND((E$38+E$39),2),2)</f>
        <v>0</v>
      </c>
      <c r="F40" s="128">
        <f>TRUNC(ROUND((F$38+F$39),2),2)</f>
        <v>0</v>
      </c>
      <c r="G40" s="128">
        <f>TRUNC(ROUND((G$38+G$39),2),2)</f>
        <v>0</v>
      </c>
      <c r="H40" s="128">
        <f>TRUNC(ROUND((H$38+H$39),2),2)</f>
        <v>0</v>
      </c>
      <c r="I40" s="262"/>
      <c r="J40" s="262"/>
      <c r="K40" s="156"/>
    </row>
    <row r="41" spans="1:11" s="2" customFormat="1" ht="45" customHeight="1" x14ac:dyDescent="0.35">
      <c r="A41" s="273" t="s">
        <v>393</v>
      </c>
      <c r="B41" s="273"/>
      <c r="C41" s="273"/>
      <c r="D41" s="273"/>
      <c r="E41" s="273"/>
      <c r="F41" s="273"/>
      <c r="G41" s="273"/>
      <c r="H41" s="273"/>
      <c r="I41" s="166"/>
      <c r="J41" s="161"/>
    </row>
    <row r="42" spans="1:11" s="2" customFormat="1" ht="21" x14ac:dyDescent="0.35">
      <c r="A42" s="251" t="s">
        <v>70</v>
      </c>
      <c r="B42" s="251"/>
      <c r="C42" s="251"/>
      <c r="D42" s="122" t="str">
        <f>D$25</f>
        <v>Médico</v>
      </c>
      <c r="E42" s="122" t="str">
        <f t="shared" ref="E42:F42" si="3">E$25</f>
        <v>Enfermeiro Auditor</v>
      </c>
      <c r="F42" s="122" t="str">
        <f t="shared" si="3"/>
        <v>Técnico de Enfermagem</v>
      </c>
      <c r="G42" s="122" t="str">
        <f>G$25</f>
        <v>Assistente Social</v>
      </c>
      <c r="H42" s="122" t="str">
        <f>H$25</f>
        <v>Assistente Administrativo</v>
      </c>
      <c r="I42" s="247" t="s">
        <v>71</v>
      </c>
      <c r="J42" s="247"/>
    </row>
    <row r="43" spans="1:11" ht="39.75" customHeight="1" x14ac:dyDescent="0.35">
      <c r="A43" s="269" t="s">
        <v>394</v>
      </c>
      <c r="B43" s="269"/>
      <c r="C43" s="129" t="s">
        <v>64</v>
      </c>
      <c r="D43" s="129" t="s">
        <v>5</v>
      </c>
      <c r="E43" s="129" t="s">
        <v>5</v>
      </c>
      <c r="F43" s="129" t="s">
        <v>5</v>
      </c>
      <c r="G43" s="129" t="s">
        <v>5</v>
      </c>
      <c r="H43" s="129" t="s">
        <v>5</v>
      </c>
      <c r="I43" s="247"/>
      <c r="J43" s="247"/>
      <c r="K43" s="156"/>
    </row>
    <row r="44" spans="1:11" x14ac:dyDescent="0.35">
      <c r="A44" s="121" t="s">
        <v>6</v>
      </c>
      <c r="B44" s="130" t="s">
        <v>18</v>
      </c>
      <c r="C44" s="140"/>
      <c r="D44" s="132"/>
      <c r="E44" s="132"/>
      <c r="F44" s="132"/>
      <c r="G44" s="132"/>
      <c r="H44" s="132"/>
      <c r="I44" s="276" t="s">
        <v>75</v>
      </c>
      <c r="J44" s="277"/>
      <c r="K44" s="156"/>
    </row>
    <row r="45" spans="1:11" ht="27.65" customHeight="1" x14ac:dyDescent="0.35">
      <c r="A45" s="121" t="s">
        <v>7</v>
      </c>
      <c r="B45" s="130" t="s">
        <v>19</v>
      </c>
      <c r="C45" s="140"/>
      <c r="D45" s="132"/>
      <c r="E45" s="132"/>
      <c r="F45" s="132"/>
      <c r="G45" s="132"/>
      <c r="H45" s="132"/>
      <c r="I45" s="276" t="s">
        <v>76</v>
      </c>
      <c r="J45" s="277"/>
      <c r="K45" s="156"/>
    </row>
    <row r="46" spans="1:11" ht="44.5" customHeight="1" x14ac:dyDescent="0.35">
      <c r="A46" s="121" t="s">
        <v>8</v>
      </c>
      <c r="B46" s="130" t="s">
        <v>20</v>
      </c>
      <c r="C46" s="135"/>
      <c r="D46" s="132"/>
      <c r="E46" s="132"/>
      <c r="F46" s="132"/>
      <c r="G46" s="132"/>
      <c r="H46" s="132"/>
      <c r="I46" s="276" t="s">
        <v>138</v>
      </c>
      <c r="J46" s="277"/>
      <c r="K46" s="156"/>
    </row>
    <row r="47" spans="1:11" ht="21.65" customHeight="1" x14ac:dyDescent="0.35">
      <c r="A47" s="121" t="s">
        <v>9</v>
      </c>
      <c r="B47" s="130" t="s">
        <v>21</v>
      </c>
      <c r="C47" s="140"/>
      <c r="D47" s="132"/>
      <c r="E47" s="132"/>
      <c r="F47" s="132"/>
      <c r="G47" s="132"/>
      <c r="H47" s="132"/>
      <c r="I47" s="276" t="s">
        <v>77</v>
      </c>
      <c r="J47" s="277"/>
      <c r="K47" s="156"/>
    </row>
    <row r="48" spans="1:11" ht="25.15" customHeight="1" x14ac:dyDescent="0.35">
      <c r="A48" s="121" t="s">
        <v>10</v>
      </c>
      <c r="B48" s="130" t="s">
        <v>78</v>
      </c>
      <c r="C48" s="140"/>
      <c r="D48" s="132"/>
      <c r="E48" s="132"/>
      <c r="F48" s="132"/>
      <c r="G48" s="132"/>
      <c r="H48" s="132"/>
      <c r="I48" s="276" t="s">
        <v>79</v>
      </c>
      <c r="J48" s="277"/>
      <c r="K48" s="156"/>
    </row>
    <row r="49" spans="1:11" x14ac:dyDescent="0.35">
      <c r="A49" s="121" t="s">
        <v>11</v>
      </c>
      <c r="B49" s="130" t="s">
        <v>1</v>
      </c>
      <c r="C49" s="140"/>
      <c r="D49" s="132"/>
      <c r="E49" s="132"/>
      <c r="F49" s="132"/>
      <c r="G49" s="132"/>
      <c r="H49" s="132"/>
      <c r="I49" s="276" t="s">
        <v>80</v>
      </c>
      <c r="J49" s="277"/>
      <c r="K49" s="156"/>
    </row>
    <row r="50" spans="1:11" x14ac:dyDescent="0.35">
      <c r="A50" s="121" t="s">
        <v>12</v>
      </c>
      <c r="B50" s="130" t="s">
        <v>2</v>
      </c>
      <c r="C50" s="140"/>
      <c r="D50" s="132"/>
      <c r="E50" s="132"/>
      <c r="F50" s="132"/>
      <c r="G50" s="132"/>
      <c r="H50" s="132"/>
      <c r="I50" s="276" t="s">
        <v>81</v>
      </c>
      <c r="J50" s="277"/>
      <c r="K50" s="156"/>
    </row>
    <row r="51" spans="1:11" ht="22.5" customHeight="1" x14ac:dyDescent="0.35">
      <c r="A51" s="121" t="s">
        <v>22</v>
      </c>
      <c r="B51" s="130" t="s">
        <v>3</v>
      </c>
      <c r="C51" s="141"/>
      <c r="D51" s="132"/>
      <c r="E51" s="132"/>
      <c r="F51" s="132"/>
      <c r="G51" s="132"/>
      <c r="H51" s="132"/>
      <c r="I51" s="276" t="s">
        <v>82</v>
      </c>
      <c r="J51" s="277"/>
      <c r="K51" s="156"/>
    </row>
    <row r="52" spans="1:11" x14ac:dyDescent="0.35">
      <c r="A52" s="272" t="s">
        <v>74</v>
      </c>
      <c r="B52" s="272"/>
      <c r="C52" s="142">
        <f>SUM(C44:C51)</f>
        <v>0</v>
      </c>
      <c r="D52" s="128">
        <f>TRUNC(ROUND((SUM(D$44:D$51)),2),2)</f>
        <v>0</v>
      </c>
      <c r="E52" s="128">
        <f t="shared" ref="E52:F52" si="4">TRUNC(ROUND((SUM(E$44:E$51)),2),2)</f>
        <v>0</v>
      </c>
      <c r="F52" s="128">
        <f t="shared" si="4"/>
        <v>0</v>
      </c>
      <c r="G52" s="128">
        <f>TRUNC(ROUND((SUM(G$44:G$51)),2),2)</f>
        <v>0</v>
      </c>
      <c r="H52" s="128">
        <f>TRUNC(ROUND((SUM(H$44:H$51)),2),2)</f>
        <v>0</v>
      </c>
      <c r="I52" s="274"/>
      <c r="J52" s="275"/>
      <c r="K52" s="156"/>
    </row>
    <row r="53" spans="1:11" s="2" customFormat="1" ht="43.5" customHeight="1" x14ac:dyDescent="0.35">
      <c r="A53" s="256" t="s">
        <v>395</v>
      </c>
      <c r="B53" s="256"/>
      <c r="C53" s="256"/>
      <c r="D53" s="256"/>
      <c r="E53" s="256"/>
      <c r="F53" s="256"/>
      <c r="G53" s="256"/>
      <c r="H53" s="256"/>
      <c r="I53" s="256"/>
      <c r="J53" s="256"/>
    </row>
    <row r="54" spans="1:11" s="2" customFormat="1" ht="21" x14ac:dyDescent="0.35">
      <c r="A54" s="251" t="s">
        <v>70</v>
      </c>
      <c r="B54" s="251"/>
      <c r="C54" s="251"/>
      <c r="D54" s="122" t="str">
        <f>D$25</f>
        <v>Médico</v>
      </c>
      <c r="E54" s="122" t="str">
        <f t="shared" ref="E54:F54" si="5">E$25</f>
        <v>Enfermeiro Auditor</v>
      </c>
      <c r="F54" s="122" t="str">
        <f t="shared" si="5"/>
        <v>Técnico de Enfermagem</v>
      </c>
      <c r="G54" s="122" t="str">
        <f>G$25</f>
        <v>Assistente Social</v>
      </c>
      <c r="H54" s="122" t="str">
        <f>H$25</f>
        <v>Assistente Administrativo</v>
      </c>
      <c r="I54" s="247" t="s">
        <v>71</v>
      </c>
      <c r="J54" s="247"/>
    </row>
    <row r="55" spans="1:11" ht="26.15" customHeight="1" x14ac:dyDescent="0.35">
      <c r="A55" s="269" t="s">
        <v>396</v>
      </c>
      <c r="B55" s="269"/>
      <c r="C55" s="269"/>
      <c r="D55" s="129" t="s">
        <v>5</v>
      </c>
      <c r="E55" s="129" t="s">
        <v>5</v>
      </c>
      <c r="F55" s="129" t="s">
        <v>5</v>
      </c>
      <c r="G55" s="129" t="s">
        <v>5</v>
      </c>
      <c r="H55" s="129" t="s">
        <v>5</v>
      </c>
      <c r="I55" s="247"/>
      <c r="J55" s="247"/>
    </row>
    <row r="56" spans="1:11" ht="13.15" customHeight="1" x14ac:dyDescent="0.35">
      <c r="A56" s="121" t="s">
        <v>6</v>
      </c>
      <c r="B56" s="284" t="s">
        <v>25</v>
      </c>
      <c r="C56" s="284"/>
      <c r="D56" s="174"/>
      <c r="E56" s="131"/>
      <c r="F56" s="131"/>
      <c r="G56" s="131"/>
      <c r="H56" s="131"/>
      <c r="I56" s="285" t="s">
        <v>427</v>
      </c>
      <c r="J56" s="286"/>
      <c r="K56" s="156"/>
    </row>
    <row r="57" spans="1:11" x14ac:dyDescent="0.35">
      <c r="A57" s="121" t="s">
        <v>7</v>
      </c>
      <c r="B57" s="284" t="s">
        <v>26</v>
      </c>
      <c r="C57" s="284"/>
      <c r="D57" s="174"/>
      <c r="E57" s="174"/>
      <c r="F57" s="174"/>
      <c r="G57" s="174"/>
      <c r="H57" s="174"/>
      <c r="I57" s="287"/>
      <c r="J57" s="288"/>
      <c r="K57" s="156"/>
    </row>
    <row r="58" spans="1:11" x14ac:dyDescent="0.35">
      <c r="A58" s="125" t="s">
        <v>8</v>
      </c>
      <c r="B58" s="291" t="s">
        <v>83</v>
      </c>
      <c r="C58" s="291"/>
      <c r="D58" s="175"/>
      <c r="E58" s="175"/>
      <c r="F58" s="175"/>
      <c r="G58" s="175"/>
      <c r="H58" s="175"/>
      <c r="I58" s="287"/>
      <c r="J58" s="288"/>
      <c r="K58" s="156"/>
    </row>
    <row r="59" spans="1:11" x14ac:dyDescent="0.35">
      <c r="A59" s="125" t="s">
        <v>9</v>
      </c>
      <c r="B59" s="291" t="s">
        <v>84</v>
      </c>
      <c r="C59" s="291"/>
      <c r="D59" s="175"/>
      <c r="E59" s="175"/>
      <c r="F59" s="175"/>
      <c r="G59" s="175"/>
      <c r="H59" s="175"/>
      <c r="I59" s="287"/>
      <c r="J59" s="288"/>
      <c r="K59" s="156"/>
    </row>
    <row r="60" spans="1:11" x14ac:dyDescent="0.35">
      <c r="A60" s="121" t="s">
        <v>10</v>
      </c>
      <c r="B60" s="284" t="s">
        <v>338</v>
      </c>
      <c r="C60" s="284"/>
      <c r="D60" s="175"/>
      <c r="E60" s="175"/>
      <c r="F60" s="175"/>
      <c r="G60" s="175"/>
      <c r="H60" s="175"/>
      <c r="I60" s="287"/>
      <c r="J60" s="288"/>
      <c r="K60" s="156"/>
    </row>
    <row r="61" spans="1:11" x14ac:dyDescent="0.35">
      <c r="A61" s="121" t="s">
        <v>10</v>
      </c>
      <c r="B61" s="284" t="s">
        <v>428</v>
      </c>
      <c r="C61" s="284"/>
      <c r="D61" s="174"/>
      <c r="E61" s="174"/>
      <c r="F61" s="174"/>
      <c r="G61" s="174"/>
      <c r="H61" s="174"/>
      <c r="I61" s="287"/>
      <c r="J61" s="288"/>
      <c r="K61" s="156"/>
    </row>
    <row r="62" spans="1:11" x14ac:dyDescent="0.35">
      <c r="A62" s="279" t="s">
        <v>74</v>
      </c>
      <c r="B62" s="279"/>
      <c r="C62" s="279"/>
      <c r="D62" s="131"/>
      <c r="E62" s="131"/>
      <c r="F62" s="131"/>
      <c r="G62" s="131"/>
      <c r="H62" s="131"/>
      <c r="I62" s="289"/>
      <c r="J62" s="290"/>
      <c r="K62" s="156"/>
    </row>
    <row r="63" spans="1:11" s="2" customFormat="1" ht="27.65" customHeight="1" x14ac:dyDescent="0.35">
      <c r="A63" s="256" t="s">
        <v>397</v>
      </c>
      <c r="B63" s="256"/>
      <c r="C63" s="256"/>
      <c r="D63" s="256"/>
      <c r="E63" s="256"/>
      <c r="F63" s="256"/>
      <c r="G63" s="256"/>
      <c r="H63" s="256"/>
      <c r="I63" s="256"/>
      <c r="J63" s="256"/>
    </row>
    <row r="64" spans="1:11" ht="36" customHeight="1" x14ac:dyDescent="0.35">
      <c r="A64" s="251" t="s">
        <v>85</v>
      </c>
      <c r="B64" s="251"/>
      <c r="C64" s="251"/>
      <c r="D64" s="122" t="str">
        <f>D$25</f>
        <v>Médico</v>
      </c>
      <c r="E64" s="122" t="str">
        <f t="shared" ref="E64:F64" si="6">E$25</f>
        <v>Enfermeiro Auditor</v>
      </c>
      <c r="F64" s="122" t="str">
        <f t="shared" si="6"/>
        <v>Técnico de Enfermagem</v>
      </c>
      <c r="G64" s="143" t="s">
        <v>44</v>
      </c>
      <c r="H64" s="143" t="s">
        <v>414</v>
      </c>
      <c r="I64" s="247" t="s">
        <v>71</v>
      </c>
      <c r="J64" s="247"/>
      <c r="K64" s="156"/>
    </row>
    <row r="65" spans="1:11" x14ac:dyDescent="0.35">
      <c r="A65" s="122">
        <v>2</v>
      </c>
      <c r="B65" s="280" t="s">
        <v>27</v>
      </c>
      <c r="C65" s="280"/>
      <c r="D65" s="164" t="s">
        <v>5</v>
      </c>
      <c r="E65" s="164" t="s">
        <v>5</v>
      </c>
      <c r="F65" s="164" t="s">
        <v>5</v>
      </c>
      <c r="G65" s="164" t="s">
        <v>5</v>
      </c>
      <c r="H65" s="164" t="s">
        <v>5</v>
      </c>
      <c r="I65" s="247"/>
      <c r="J65" s="247"/>
      <c r="K65" s="156"/>
    </row>
    <row r="66" spans="1:11" ht="12.75" customHeight="1" x14ac:dyDescent="0.35">
      <c r="A66" s="121" t="s">
        <v>14</v>
      </c>
      <c r="B66" s="281" t="s">
        <v>45</v>
      </c>
      <c r="C66" s="281"/>
      <c r="D66" s="132">
        <f>TRUNC(D40,2)</f>
        <v>0</v>
      </c>
      <c r="E66" s="132">
        <f>TRUNC(E40,2)</f>
        <v>0</v>
      </c>
      <c r="F66" s="132">
        <f>TRUNC(F40,2)</f>
        <v>0</v>
      </c>
      <c r="G66" s="132">
        <f>TRUNC(F40,2)</f>
        <v>0</v>
      </c>
      <c r="H66" s="132">
        <f>TRUNC(G40,2)</f>
        <v>0</v>
      </c>
      <c r="I66" s="282" t="s">
        <v>35</v>
      </c>
      <c r="J66" s="283"/>
      <c r="K66" s="156"/>
    </row>
    <row r="67" spans="1:11" ht="12.75" customHeight="1" x14ac:dyDescent="0.35">
      <c r="A67" s="121" t="s">
        <v>16</v>
      </c>
      <c r="B67" s="281" t="s">
        <v>17</v>
      </c>
      <c r="C67" s="281"/>
      <c r="D67" s="132">
        <f>TRUNC(D52,2)</f>
        <v>0</v>
      </c>
      <c r="E67" s="132">
        <f>TRUNC(E52,2)</f>
        <v>0</v>
      </c>
      <c r="F67" s="132">
        <f>TRUNC(F52,2)</f>
        <v>0</v>
      </c>
      <c r="G67" s="132">
        <f>TRUNC(F52,2)</f>
        <v>0</v>
      </c>
      <c r="H67" s="132">
        <f>TRUNC(G52,2)</f>
        <v>0</v>
      </c>
      <c r="I67" s="282" t="s">
        <v>35</v>
      </c>
      <c r="J67" s="283"/>
      <c r="K67" s="156"/>
    </row>
    <row r="68" spans="1:11" x14ac:dyDescent="0.35">
      <c r="A68" s="121" t="s">
        <v>23</v>
      </c>
      <c r="B68" s="281" t="s">
        <v>24</v>
      </c>
      <c r="C68" s="281"/>
      <c r="D68" s="132">
        <f>TRUNC(D62,2)</f>
        <v>0</v>
      </c>
      <c r="E68" s="132">
        <f>TRUNC(E62,2)</f>
        <v>0</v>
      </c>
      <c r="F68" s="132">
        <f>TRUNC(F62,2)</f>
        <v>0</v>
      </c>
      <c r="G68" s="132">
        <f>TRUNC(G62,2)</f>
        <v>0</v>
      </c>
      <c r="H68" s="132">
        <f>TRUNC(H62,2)</f>
        <v>0</v>
      </c>
      <c r="I68" s="282" t="s">
        <v>35</v>
      </c>
      <c r="J68" s="283"/>
      <c r="K68" s="156"/>
    </row>
    <row r="69" spans="1:11" x14ac:dyDescent="0.35">
      <c r="A69" s="298" t="s">
        <v>74</v>
      </c>
      <c r="B69" s="298"/>
      <c r="C69" s="298"/>
      <c r="D69" s="132">
        <f>TRUNC(ROUND((SUM(D66:D68)),2),2)</f>
        <v>0</v>
      </c>
      <c r="E69" s="132">
        <f>TRUNC(ROUND((SUM(E66:E68)),2),2)</f>
        <v>0</v>
      </c>
      <c r="F69" s="132">
        <f t="shared" ref="F69" si="7">TRUNC(ROUND((SUM(F66:F68)),2),2)</f>
        <v>0</v>
      </c>
      <c r="G69" s="132">
        <f t="shared" ref="G69" si="8">TRUNC(ROUND((SUM(G66:G68)),2),2)</f>
        <v>0</v>
      </c>
      <c r="H69" s="132">
        <f>TRUNC(ROUND((SUM(H66:H68)),2),2)</f>
        <v>0</v>
      </c>
      <c r="I69" s="282" t="s">
        <v>35</v>
      </c>
      <c r="J69" s="283"/>
      <c r="K69" s="156"/>
    </row>
    <row r="70" spans="1:11" ht="7.15" customHeight="1" x14ac:dyDescent="0.35">
      <c r="A70" s="299"/>
      <c r="B70" s="299"/>
      <c r="C70" s="299"/>
      <c r="D70" s="299"/>
      <c r="E70" s="299"/>
      <c r="F70" s="299"/>
      <c r="G70" s="299"/>
      <c r="H70" s="299"/>
      <c r="I70" s="299"/>
      <c r="J70" s="299"/>
    </row>
    <row r="71" spans="1:11" ht="19.5" customHeight="1" x14ac:dyDescent="0.35">
      <c r="A71" s="251" t="s">
        <v>86</v>
      </c>
      <c r="B71" s="251"/>
      <c r="C71" s="251"/>
      <c r="D71" s="122" t="str">
        <f>D$25</f>
        <v>Médico</v>
      </c>
      <c r="E71" s="122" t="str">
        <f t="shared" ref="E71:G71" si="9">E$25</f>
        <v>Enfermeiro Auditor</v>
      </c>
      <c r="F71" s="122" t="str">
        <f t="shared" si="9"/>
        <v>Técnico de Enfermagem</v>
      </c>
      <c r="G71" s="143" t="str">
        <f t="shared" si="9"/>
        <v>Assistente Social</v>
      </c>
      <c r="H71" s="143" t="s">
        <v>414</v>
      </c>
      <c r="I71" s="247" t="s">
        <v>71</v>
      </c>
      <c r="J71" s="247"/>
      <c r="K71" s="156"/>
    </row>
    <row r="72" spans="1:11" x14ac:dyDescent="0.35">
      <c r="A72" s="122">
        <v>3</v>
      </c>
      <c r="B72" s="124" t="s">
        <v>87</v>
      </c>
      <c r="C72" s="122" t="s">
        <v>64</v>
      </c>
      <c r="D72" s="164" t="s">
        <v>5</v>
      </c>
      <c r="E72" s="164" t="s">
        <v>5</v>
      </c>
      <c r="F72" s="164" t="s">
        <v>5</v>
      </c>
      <c r="G72" s="164" t="s">
        <v>5</v>
      </c>
      <c r="H72" s="164" t="s">
        <v>5</v>
      </c>
      <c r="I72" s="247"/>
      <c r="J72" s="247"/>
      <c r="K72" s="156"/>
    </row>
    <row r="73" spans="1:11" ht="87" customHeight="1" x14ac:dyDescent="0.35">
      <c r="A73" s="121" t="s">
        <v>6</v>
      </c>
      <c r="B73" s="130" t="s">
        <v>28</v>
      </c>
      <c r="C73" s="144"/>
      <c r="D73" s="132"/>
      <c r="E73" s="132"/>
      <c r="F73" s="132"/>
      <c r="G73" s="132"/>
      <c r="H73" s="132"/>
      <c r="I73" s="281" t="s">
        <v>398</v>
      </c>
      <c r="J73" s="281"/>
      <c r="K73" s="156"/>
    </row>
    <row r="74" spans="1:11" ht="45" customHeight="1" x14ac:dyDescent="0.35">
      <c r="A74" s="121" t="s">
        <v>7</v>
      </c>
      <c r="B74" s="130" t="s">
        <v>29</v>
      </c>
      <c r="C74" s="144"/>
      <c r="D74" s="132"/>
      <c r="E74" s="132"/>
      <c r="F74" s="132"/>
      <c r="G74" s="132"/>
      <c r="H74" s="132"/>
      <c r="I74" s="281" t="s">
        <v>399</v>
      </c>
      <c r="J74" s="281"/>
      <c r="K74" s="156"/>
    </row>
    <row r="75" spans="1:11" ht="37.9" customHeight="1" x14ac:dyDescent="0.35">
      <c r="A75" s="125" t="s">
        <v>8</v>
      </c>
      <c r="B75" s="126" t="s">
        <v>88</v>
      </c>
      <c r="C75" s="145"/>
      <c r="D75" s="128"/>
      <c r="E75" s="128"/>
      <c r="F75" s="128"/>
      <c r="G75" s="128"/>
      <c r="H75" s="128"/>
      <c r="I75" s="297" t="s">
        <v>89</v>
      </c>
      <c r="J75" s="297"/>
      <c r="K75" s="156"/>
    </row>
    <row r="76" spans="1:11" ht="122.5" customHeight="1" x14ac:dyDescent="0.35">
      <c r="A76" s="121" t="s">
        <v>9</v>
      </c>
      <c r="B76" s="130" t="s">
        <v>30</v>
      </c>
      <c r="C76" s="146"/>
      <c r="D76" s="132"/>
      <c r="E76" s="132"/>
      <c r="F76" s="132"/>
      <c r="G76" s="132"/>
      <c r="H76" s="132"/>
      <c r="I76" s="276" t="s">
        <v>400</v>
      </c>
      <c r="J76" s="277"/>
      <c r="K76" s="156"/>
    </row>
    <row r="77" spans="1:11" ht="99.65" customHeight="1" x14ac:dyDescent="0.35">
      <c r="A77" s="125" t="s">
        <v>10</v>
      </c>
      <c r="B77" s="126" t="s">
        <v>90</v>
      </c>
      <c r="C77" s="147"/>
      <c r="D77" s="128"/>
      <c r="E77" s="128"/>
      <c r="F77" s="128"/>
      <c r="G77" s="128"/>
      <c r="H77" s="128"/>
      <c r="I77" s="300" t="s">
        <v>91</v>
      </c>
      <c r="J77" s="301"/>
      <c r="K77" s="156"/>
    </row>
    <row r="78" spans="1:11" ht="124.5" customHeight="1" x14ac:dyDescent="0.35">
      <c r="A78" s="133" t="s">
        <v>11</v>
      </c>
      <c r="B78" s="134" t="s">
        <v>92</v>
      </c>
      <c r="C78" s="145"/>
      <c r="D78" s="136"/>
      <c r="E78" s="136"/>
      <c r="F78" s="136"/>
      <c r="G78" s="136"/>
      <c r="H78" s="136"/>
      <c r="I78" s="302" t="s">
        <v>93</v>
      </c>
      <c r="J78" s="303"/>
      <c r="K78" s="156"/>
    </row>
    <row r="79" spans="1:11" ht="12.75" customHeight="1" x14ac:dyDescent="0.35">
      <c r="A79" s="272" t="s">
        <v>74</v>
      </c>
      <c r="B79" s="272"/>
      <c r="C79" s="142">
        <f>SUM(C73:C78)</f>
        <v>0</v>
      </c>
      <c r="D79" s="132">
        <f>TRUNC(ROUND((SUM(D73:D78)),2),2)</f>
        <v>0</v>
      </c>
      <c r="E79" s="132">
        <f t="shared" ref="E79:G79" si="10">TRUNC(ROUND((SUM(E73:E78)),2),2)</f>
        <v>0</v>
      </c>
      <c r="F79" s="132">
        <f t="shared" si="10"/>
        <v>0</v>
      </c>
      <c r="G79" s="132">
        <f t="shared" si="10"/>
        <v>0</v>
      </c>
      <c r="H79" s="132">
        <f t="shared" ref="H79" si="11">TRUNC(ROUND((SUM(H73:H78)),2),2)</f>
        <v>0</v>
      </c>
      <c r="I79" s="274"/>
      <c r="J79" s="275"/>
      <c r="K79" s="156"/>
    </row>
    <row r="80" spans="1:11" ht="7.15" customHeight="1" x14ac:dyDescent="0.35">
      <c r="A80" s="120"/>
      <c r="B80" s="120"/>
      <c r="C80" s="120"/>
      <c r="D80" s="118"/>
      <c r="E80" s="118"/>
      <c r="F80" s="118"/>
      <c r="G80" s="118"/>
      <c r="H80" s="118"/>
      <c r="I80" s="118"/>
    </row>
    <row r="81" spans="1:11" ht="28.5" customHeight="1" x14ac:dyDescent="0.35">
      <c r="A81" s="251" t="s">
        <v>94</v>
      </c>
      <c r="B81" s="251"/>
      <c r="C81" s="251"/>
      <c r="D81" s="122" t="str">
        <f>D$25</f>
        <v>Médico</v>
      </c>
      <c r="E81" s="122" t="str">
        <f t="shared" ref="E81:F81" si="12">E$25</f>
        <v>Enfermeiro Auditor</v>
      </c>
      <c r="F81" s="122" t="str">
        <f t="shared" si="12"/>
        <v>Técnico de Enfermagem</v>
      </c>
      <c r="G81" s="122" t="str">
        <f>G$25</f>
        <v>Assistente Social</v>
      </c>
      <c r="H81" s="122" t="str">
        <f>H$25</f>
        <v>Assistente Administrativo</v>
      </c>
      <c r="I81" s="292" t="s">
        <v>71</v>
      </c>
      <c r="J81" s="293"/>
      <c r="K81" s="156"/>
    </row>
    <row r="82" spans="1:11" ht="18" customHeight="1" x14ac:dyDescent="0.35">
      <c r="A82" s="296" t="s">
        <v>401</v>
      </c>
      <c r="B82" s="296"/>
      <c r="C82" s="164" t="s">
        <v>64</v>
      </c>
      <c r="D82" s="164" t="s">
        <v>5</v>
      </c>
      <c r="E82" s="164" t="s">
        <v>5</v>
      </c>
      <c r="F82" s="164" t="s">
        <v>5</v>
      </c>
      <c r="G82" s="164" t="s">
        <v>5</v>
      </c>
      <c r="H82" s="164" t="s">
        <v>5</v>
      </c>
      <c r="I82" s="294"/>
      <c r="J82" s="295"/>
      <c r="K82" s="156"/>
    </row>
    <row r="83" spans="1:11" ht="56.5" customHeight="1" x14ac:dyDescent="0.35">
      <c r="A83" s="121" t="s">
        <v>6</v>
      </c>
      <c r="B83" s="130" t="s">
        <v>95</v>
      </c>
      <c r="C83" s="147"/>
      <c r="D83" s="132"/>
      <c r="E83" s="132"/>
      <c r="F83" s="132"/>
      <c r="G83" s="132"/>
      <c r="H83" s="132"/>
      <c r="I83" s="281" t="s">
        <v>402</v>
      </c>
      <c r="J83" s="281"/>
      <c r="K83" s="156"/>
    </row>
    <row r="84" spans="1:11" ht="80.150000000000006" customHeight="1" x14ac:dyDescent="0.35">
      <c r="A84" s="121" t="s">
        <v>7</v>
      </c>
      <c r="B84" s="130" t="s">
        <v>96</v>
      </c>
      <c r="C84" s="147"/>
      <c r="D84" s="132"/>
      <c r="E84" s="132"/>
      <c r="F84" s="132"/>
      <c r="G84" s="132"/>
      <c r="H84" s="132"/>
      <c r="I84" s="281" t="s">
        <v>403</v>
      </c>
      <c r="J84" s="281"/>
      <c r="K84" s="156"/>
    </row>
    <row r="85" spans="1:11" ht="138.65" customHeight="1" x14ac:dyDescent="0.35">
      <c r="A85" s="121" t="s">
        <v>8</v>
      </c>
      <c r="B85" s="130" t="s">
        <v>97</v>
      </c>
      <c r="C85" s="147"/>
      <c r="D85" s="132"/>
      <c r="E85" s="132"/>
      <c r="F85" s="132"/>
      <c r="G85" s="132"/>
      <c r="H85" s="132"/>
      <c r="I85" s="281" t="s">
        <v>404</v>
      </c>
      <c r="J85" s="281"/>
      <c r="K85" s="156"/>
    </row>
    <row r="86" spans="1:11" ht="144" customHeight="1" x14ac:dyDescent="0.35">
      <c r="A86" s="121" t="s">
        <v>9</v>
      </c>
      <c r="B86" s="130" t="s">
        <v>98</v>
      </c>
      <c r="C86" s="147"/>
      <c r="D86" s="132"/>
      <c r="E86" s="132"/>
      <c r="F86" s="132"/>
      <c r="G86" s="132"/>
      <c r="H86" s="132"/>
      <c r="I86" s="281" t="s">
        <v>405</v>
      </c>
      <c r="J86" s="281"/>
      <c r="K86" s="156"/>
    </row>
    <row r="87" spans="1:11" ht="59.5" customHeight="1" x14ac:dyDescent="0.35">
      <c r="A87" s="121" t="s">
        <v>10</v>
      </c>
      <c r="B87" s="130" t="s">
        <v>99</v>
      </c>
      <c r="C87" s="147"/>
      <c r="D87" s="132"/>
      <c r="E87" s="132"/>
      <c r="F87" s="132"/>
      <c r="G87" s="132"/>
      <c r="H87" s="132"/>
      <c r="I87" s="281" t="s">
        <v>406</v>
      </c>
      <c r="J87" s="281"/>
      <c r="K87" s="156"/>
    </row>
    <row r="88" spans="1:11" ht="25.15" hidden="1" customHeight="1" x14ac:dyDescent="0.35">
      <c r="A88" s="121" t="s">
        <v>11</v>
      </c>
      <c r="B88" s="130" t="s">
        <v>100</v>
      </c>
      <c r="C88" s="146"/>
      <c r="D88" s="132"/>
      <c r="E88" s="132"/>
      <c r="F88" s="132"/>
      <c r="G88" s="132"/>
      <c r="H88" s="132"/>
      <c r="I88" s="262"/>
      <c r="J88" s="262"/>
      <c r="K88" s="156"/>
    </row>
    <row r="89" spans="1:11" ht="12.75" customHeight="1" x14ac:dyDescent="0.35">
      <c r="A89" s="272" t="s">
        <v>74</v>
      </c>
      <c r="B89" s="272"/>
      <c r="C89" s="142"/>
      <c r="D89" s="132"/>
      <c r="E89" s="132"/>
      <c r="F89" s="132"/>
      <c r="G89" s="132"/>
      <c r="H89" s="132"/>
      <c r="I89" s="262"/>
      <c r="J89" s="262"/>
      <c r="K89" s="156"/>
    </row>
    <row r="90" spans="1:11" s="2" customFormat="1" ht="33.75" customHeight="1" x14ac:dyDescent="0.35">
      <c r="A90" s="313" t="s">
        <v>407</v>
      </c>
      <c r="B90" s="313"/>
      <c r="C90" s="313"/>
      <c r="D90" s="313"/>
      <c r="E90" s="313"/>
      <c r="F90" s="313"/>
      <c r="G90" s="313"/>
      <c r="H90" s="313"/>
      <c r="I90" s="166"/>
      <c r="J90" s="161"/>
    </row>
    <row r="91" spans="1:11" ht="7.15" customHeight="1" x14ac:dyDescent="0.35">
      <c r="A91" s="169"/>
      <c r="B91" s="169"/>
      <c r="C91" s="169"/>
      <c r="D91" s="165"/>
      <c r="E91" s="165"/>
      <c r="F91" s="165"/>
      <c r="G91" s="165"/>
      <c r="H91" s="165"/>
      <c r="I91" s="165"/>
    </row>
    <row r="92" spans="1:11" ht="34.5" customHeight="1" x14ac:dyDescent="0.35">
      <c r="A92" s="307" t="s">
        <v>408</v>
      </c>
      <c r="B92" s="308"/>
      <c r="C92" s="309"/>
      <c r="D92" s="122" t="str">
        <f>D$25</f>
        <v>Médico</v>
      </c>
      <c r="E92" s="122" t="str">
        <f t="shared" ref="E92:F92" si="13">E$25</f>
        <v>Enfermeiro Auditor</v>
      </c>
      <c r="F92" s="122" t="str">
        <f t="shared" si="13"/>
        <v>Técnico de Enfermagem</v>
      </c>
      <c r="G92" s="122" t="str">
        <f>G$25</f>
        <v>Assistente Social</v>
      </c>
      <c r="H92" s="122" t="str">
        <f>H$25</f>
        <v>Assistente Administrativo</v>
      </c>
      <c r="I92" s="292" t="s">
        <v>71</v>
      </c>
      <c r="J92" s="293"/>
    </row>
    <row r="93" spans="1:11" ht="13" customHeight="1" x14ac:dyDescent="0.35">
      <c r="A93" s="310"/>
      <c r="B93" s="311"/>
      <c r="C93" s="312"/>
      <c r="D93" s="164" t="s">
        <v>5</v>
      </c>
      <c r="E93" s="164" t="s">
        <v>5</v>
      </c>
      <c r="F93" s="164" t="s">
        <v>5</v>
      </c>
      <c r="G93" s="164" t="s">
        <v>5</v>
      </c>
      <c r="H93" s="164" t="s">
        <v>5</v>
      </c>
      <c r="I93" s="294"/>
      <c r="J93" s="295"/>
    </row>
    <row r="94" spans="1:11" x14ac:dyDescent="0.35">
      <c r="A94" s="304" t="s">
        <v>101</v>
      </c>
      <c r="B94" s="305"/>
      <c r="C94" s="306"/>
      <c r="D94" s="132">
        <v>0</v>
      </c>
      <c r="E94" s="132">
        <v>0</v>
      </c>
      <c r="F94" s="132">
        <v>0</v>
      </c>
      <c r="G94" s="132">
        <v>0</v>
      </c>
      <c r="H94" s="132">
        <v>0</v>
      </c>
      <c r="I94" s="262"/>
      <c r="J94" s="262"/>
    </row>
    <row r="95" spans="1:11" ht="36" customHeight="1" x14ac:dyDescent="0.35">
      <c r="A95" s="251" t="s">
        <v>102</v>
      </c>
      <c r="B95" s="251"/>
      <c r="C95" s="251"/>
      <c r="D95" s="122" t="str">
        <f>D$25</f>
        <v>Médico</v>
      </c>
      <c r="E95" s="122" t="str">
        <f t="shared" ref="E95:G95" si="14">E$25</f>
        <v>Enfermeiro Auditor</v>
      </c>
      <c r="F95" s="122" t="str">
        <f t="shared" si="14"/>
        <v>Técnico de Enfermagem</v>
      </c>
      <c r="G95" s="122" t="str">
        <f t="shared" si="14"/>
        <v>Assistente Social</v>
      </c>
      <c r="H95" s="122" t="str">
        <f>H$25</f>
        <v>Assistente Administrativo</v>
      </c>
      <c r="I95" s="292" t="s">
        <v>71</v>
      </c>
      <c r="J95" s="293"/>
    </row>
    <row r="96" spans="1:11" x14ac:dyDescent="0.35">
      <c r="A96" s="122">
        <v>4</v>
      </c>
      <c r="B96" s="251" t="s">
        <v>33</v>
      </c>
      <c r="C96" s="251"/>
      <c r="D96" s="164" t="s">
        <v>5</v>
      </c>
      <c r="E96" s="164" t="s">
        <v>5</v>
      </c>
      <c r="F96" s="164" t="s">
        <v>5</v>
      </c>
      <c r="G96" s="164" t="s">
        <v>5</v>
      </c>
      <c r="H96" s="164" t="s">
        <v>5</v>
      </c>
      <c r="I96" s="294"/>
      <c r="J96" s="295"/>
    </row>
    <row r="97" spans="1:11" ht="12.75" customHeight="1" x14ac:dyDescent="0.35">
      <c r="A97" s="121" t="s">
        <v>31</v>
      </c>
      <c r="B97" s="281" t="s">
        <v>36</v>
      </c>
      <c r="C97" s="281"/>
      <c r="D97" s="132">
        <f>TRUNC(D$89,2)</f>
        <v>0</v>
      </c>
      <c r="E97" s="132">
        <f t="shared" ref="E97:F97" si="15">TRUNC(E$89,2)</f>
        <v>0</v>
      </c>
      <c r="F97" s="132">
        <f t="shared" si="15"/>
        <v>0</v>
      </c>
      <c r="G97" s="132">
        <f>TRUNC(G$89,2)</f>
        <v>0</v>
      </c>
      <c r="H97" s="168">
        <f>H89</f>
        <v>0</v>
      </c>
      <c r="I97" s="262"/>
      <c r="J97" s="262"/>
    </row>
    <row r="98" spans="1:11" x14ac:dyDescent="0.35">
      <c r="A98" s="121" t="s">
        <v>32</v>
      </c>
      <c r="B98" s="281" t="s">
        <v>37</v>
      </c>
      <c r="C98" s="281"/>
      <c r="D98" s="132">
        <f>TRUNC(D$94,2)</f>
        <v>0</v>
      </c>
      <c r="E98" s="132">
        <f>TRUNC(E$94,2)</f>
        <v>0</v>
      </c>
      <c r="F98" s="132">
        <f>TRUNC(F$94,2)</f>
        <v>0</v>
      </c>
      <c r="G98" s="132">
        <f>TRUNC(G$94,2)</f>
        <v>0</v>
      </c>
      <c r="H98" s="132">
        <f>TRUNC(H$94,2)</f>
        <v>0</v>
      </c>
      <c r="I98" s="262"/>
      <c r="J98" s="262"/>
    </row>
    <row r="99" spans="1:11" x14ac:dyDescent="0.35">
      <c r="A99" s="298" t="s">
        <v>74</v>
      </c>
      <c r="B99" s="298"/>
      <c r="C99" s="298"/>
      <c r="D99" s="132">
        <f>SUM(D97:D98)</f>
        <v>0</v>
      </c>
      <c r="E99" s="132">
        <f t="shared" ref="E99:H99" si="16">SUM(E97:E98)</f>
        <v>0</v>
      </c>
      <c r="F99" s="132">
        <f t="shared" si="16"/>
        <v>0</v>
      </c>
      <c r="G99" s="132">
        <f t="shared" si="16"/>
        <v>0</v>
      </c>
      <c r="H99" s="132">
        <f t="shared" si="16"/>
        <v>0</v>
      </c>
      <c r="I99" s="262"/>
      <c r="J99" s="262"/>
    </row>
    <row r="100" spans="1:11" ht="7.15" customHeight="1" x14ac:dyDescent="0.35">
      <c r="A100" s="120"/>
      <c r="B100" s="120"/>
      <c r="C100" s="120"/>
      <c r="D100" s="118"/>
      <c r="E100" s="118"/>
      <c r="F100" s="118"/>
      <c r="G100" s="118"/>
      <c r="H100" s="118"/>
      <c r="I100" s="118"/>
    </row>
    <row r="101" spans="1:11" ht="36" customHeight="1" x14ac:dyDescent="0.35">
      <c r="A101" s="251" t="s">
        <v>103</v>
      </c>
      <c r="B101" s="251"/>
      <c r="C101" s="251"/>
      <c r="D101" s="122" t="str">
        <f>D$25</f>
        <v>Médico</v>
      </c>
      <c r="E101" s="122" t="str">
        <f t="shared" ref="E101:F101" si="17">E$25</f>
        <v>Enfermeiro Auditor</v>
      </c>
      <c r="F101" s="122" t="str">
        <f t="shared" si="17"/>
        <v>Técnico de Enfermagem</v>
      </c>
      <c r="G101" s="122" t="str">
        <f>F$25</f>
        <v>Técnico de Enfermagem</v>
      </c>
      <c r="H101" s="122" t="str">
        <f>H$25</f>
        <v>Assistente Administrativo</v>
      </c>
      <c r="I101" s="292" t="s">
        <v>71</v>
      </c>
      <c r="J101" s="293"/>
      <c r="K101" s="156"/>
    </row>
    <row r="102" spans="1:11" x14ac:dyDescent="0.35">
      <c r="A102" s="122">
        <v>5</v>
      </c>
      <c r="B102" s="251" t="s">
        <v>87</v>
      </c>
      <c r="C102" s="251"/>
      <c r="D102" s="170" t="s">
        <v>5</v>
      </c>
      <c r="E102" s="170" t="s">
        <v>5</v>
      </c>
      <c r="F102" s="170" t="s">
        <v>5</v>
      </c>
      <c r="G102" s="170" t="s">
        <v>5</v>
      </c>
      <c r="H102" s="170" t="s">
        <v>5</v>
      </c>
      <c r="I102" s="294"/>
      <c r="J102" s="295"/>
      <c r="K102" s="156"/>
    </row>
    <row r="103" spans="1:11" x14ac:dyDescent="0.35">
      <c r="A103" s="121" t="s">
        <v>6</v>
      </c>
      <c r="B103" s="314" t="s">
        <v>38</v>
      </c>
      <c r="C103" s="314"/>
      <c r="D103" s="132"/>
      <c r="E103" s="132"/>
      <c r="F103" s="132"/>
      <c r="G103" s="132"/>
      <c r="H103" s="132"/>
      <c r="I103" s="246"/>
      <c r="J103" s="246"/>
      <c r="K103" s="156"/>
    </row>
    <row r="104" spans="1:11" x14ac:dyDescent="0.35">
      <c r="A104" s="121" t="s">
        <v>7</v>
      </c>
      <c r="B104" s="314" t="s">
        <v>41</v>
      </c>
      <c r="C104" s="314"/>
      <c r="D104" s="132"/>
      <c r="E104" s="132"/>
      <c r="F104" s="132"/>
      <c r="G104" s="132"/>
      <c r="H104" s="132"/>
      <c r="I104" s="246"/>
      <c r="J104" s="246"/>
      <c r="K104" s="156"/>
    </row>
    <row r="105" spans="1:11" x14ac:dyDescent="0.35">
      <c r="A105" s="121" t="s">
        <v>8</v>
      </c>
      <c r="B105" s="284" t="s">
        <v>40</v>
      </c>
      <c r="C105" s="284"/>
      <c r="D105" s="128"/>
      <c r="E105" s="128"/>
      <c r="F105" s="128"/>
      <c r="G105" s="128"/>
      <c r="H105" s="128"/>
      <c r="I105" s="246"/>
      <c r="J105" s="246"/>
      <c r="K105" s="156"/>
    </row>
    <row r="106" spans="1:11" x14ac:dyDescent="0.35">
      <c r="A106" s="121" t="s">
        <v>9</v>
      </c>
      <c r="B106" s="314" t="s">
        <v>429</v>
      </c>
      <c r="C106" s="314"/>
      <c r="D106" s="128"/>
      <c r="E106" s="128"/>
      <c r="F106" s="128"/>
      <c r="G106" s="128"/>
      <c r="H106" s="128"/>
      <c r="I106" s="246"/>
      <c r="J106" s="246"/>
      <c r="K106" s="156"/>
    </row>
    <row r="107" spans="1:11" ht="12.75" customHeight="1" x14ac:dyDescent="0.35">
      <c r="A107" s="298" t="s">
        <v>74</v>
      </c>
      <c r="B107" s="298"/>
      <c r="C107" s="298"/>
      <c r="D107" s="132"/>
      <c r="E107" s="132"/>
      <c r="F107" s="132"/>
      <c r="G107" s="132"/>
      <c r="H107" s="132"/>
      <c r="I107" s="246"/>
      <c r="J107" s="246"/>
      <c r="K107" s="156"/>
    </row>
    <row r="108" spans="1:11" s="2" customFormat="1" ht="18.75" customHeight="1" x14ac:dyDescent="0.35">
      <c r="A108" s="256" t="s">
        <v>409</v>
      </c>
      <c r="B108" s="256"/>
      <c r="C108" s="256"/>
      <c r="D108" s="256"/>
      <c r="E108" s="256"/>
      <c r="F108" s="256"/>
      <c r="G108" s="268"/>
      <c r="H108" s="268"/>
      <c r="I108" s="268"/>
      <c r="J108" s="158"/>
    </row>
    <row r="109" spans="1:11" ht="36" customHeight="1" x14ac:dyDescent="0.35">
      <c r="A109" s="251" t="s">
        <v>104</v>
      </c>
      <c r="B109" s="251"/>
      <c r="C109" s="251"/>
      <c r="D109" s="122" t="str">
        <f>D$25</f>
        <v>Médico</v>
      </c>
      <c r="E109" s="122" t="str">
        <f t="shared" ref="E109:G109" si="18">E$25</f>
        <v>Enfermeiro Auditor</v>
      </c>
      <c r="F109" s="122" t="str">
        <f t="shared" si="18"/>
        <v>Técnico de Enfermagem</v>
      </c>
      <c r="G109" s="122" t="str">
        <f t="shared" si="18"/>
        <v>Assistente Social</v>
      </c>
      <c r="H109" s="122" t="str">
        <f>H$25</f>
        <v>Assistente Administrativo</v>
      </c>
      <c r="I109" s="165"/>
    </row>
    <row r="110" spans="1:11" x14ac:dyDescent="0.35">
      <c r="A110" s="122">
        <v>6</v>
      </c>
      <c r="B110" s="124" t="s">
        <v>4</v>
      </c>
      <c r="C110" s="122" t="s">
        <v>64</v>
      </c>
      <c r="D110" s="170" t="s">
        <v>5</v>
      </c>
      <c r="E110" s="170" t="s">
        <v>5</v>
      </c>
      <c r="F110" s="170" t="s">
        <v>5</v>
      </c>
      <c r="G110" s="170" t="s">
        <v>5</v>
      </c>
      <c r="H110" s="164" t="s">
        <v>5</v>
      </c>
      <c r="I110" s="165"/>
    </row>
    <row r="111" spans="1:11" x14ac:dyDescent="0.35">
      <c r="A111" s="121" t="s">
        <v>6</v>
      </c>
      <c r="B111" s="130" t="s">
        <v>105</v>
      </c>
      <c r="C111" s="145"/>
      <c r="D111" s="132"/>
      <c r="E111" s="132"/>
      <c r="F111" s="132"/>
      <c r="G111" s="132"/>
      <c r="H111" s="132"/>
      <c r="I111" s="165"/>
    </row>
    <row r="112" spans="1:11" x14ac:dyDescent="0.35">
      <c r="A112" s="121" t="s">
        <v>7</v>
      </c>
      <c r="B112" s="126" t="s">
        <v>106</v>
      </c>
      <c r="C112" s="145"/>
      <c r="D112" s="128"/>
      <c r="E112" s="128"/>
      <c r="F112" s="128"/>
      <c r="G112" s="128"/>
      <c r="H112" s="128"/>
      <c r="I112" s="165"/>
    </row>
    <row r="113" spans="1:10" x14ac:dyDescent="0.35">
      <c r="A113" s="121" t="s">
        <v>8</v>
      </c>
      <c r="B113" s="130" t="s">
        <v>107</v>
      </c>
      <c r="C113" s="145"/>
      <c r="D113" s="132"/>
      <c r="E113" s="132"/>
      <c r="F113" s="132"/>
      <c r="G113" s="132"/>
      <c r="H113" s="132"/>
      <c r="I113" s="165"/>
    </row>
    <row r="114" spans="1:10" x14ac:dyDescent="0.35">
      <c r="A114" s="121"/>
      <c r="B114" s="130" t="s">
        <v>108</v>
      </c>
      <c r="C114" s="145"/>
      <c r="D114" s="149"/>
      <c r="E114" s="149"/>
      <c r="F114" s="149"/>
      <c r="G114" s="149"/>
      <c r="H114" s="149"/>
      <c r="I114" s="165"/>
    </row>
    <row r="115" spans="1:10" x14ac:dyDescent="0.35">
      <c r="A115" s="121"/>
      <c r="B115" s="130" t="s">
        <v>109</v>
      </c>
      <c r="C115" s="145"/>
      <c r="D115" s="149"/>
      <c r="E115" s="149"/>
      <c r="F115" s="149"/>
      <c r="G115" s="149"/>
      <c r="H115" s="149"/>
      <c r="I115" s="165"/>
    </row>
    <row r="116" spans="1:10" x14ac:dyDescent="0.35">
      <c r="A116" s="121"/>
      <c r="B116" s="130" t="s">
        <v>110</v>
      </c>
      <c r="C116" s="145"/>
      <c r="D116" s="149"/>
      <c r="E116" s="149"/>
      <c r="F116" s="149"/>
      <c r="G116" s="149"/>
      <c r="H116" s="149"/>
      <c r="I116" s="165"/>
    </row>
    <row r="117" spans="1:10" ht="12.75" customHeight="1" x14ac:dyDescent="0.35">
      <c r="A117" s="298" t="s">
        <v>74</v>
      </c>
      <c r="B117" s="298"/>
      <c r="C117" s="298"/>
      <c r="D117" s="132">
        <f t="shared" ref="D117:F117" si="19">TRUNC(ROUND((SUM(D111:D116)),2),2)</f>
        <v>0</v>
      </c>
      <c r="E117" s="132">
        <f t="shared" si="19"/>
        <v>0</v>
      </c>
      <c r="F117" s="132">
        <f t="shared" si="19"/>
        <v>0</v>
      </c>
      <c r="G117" s="132">
        <f t="shared" ref="G117:H117" si="20">TRUNC(ROUND((SUM(G111:G116)),2),2)</f>
        <v>0</v>
      </c>
      <c r="H117" s="132">
        <f t="shared" si="20"/>
        <v>0</v>
      </c>
      <c r="I117" s="165"/>
    </row>
    <row r="118" spans="1:10" s="2" customFormat="1" ht="30" customHeight="1" x14ac:dyDescent="0.35">
      <c r="A118" s="256" t="s">
        <v>410</v>
      </c>
      <c r="B118" s="256"/>
      <c r="C118" s="256"/>
      <c r="D118" s="256"/>
      <c r="E118" s="256"/>
      <c r="F118" s="256"/>
      <c r="G118" s="268"/>
      <c r="H118" s="268"/>
      <c r="I118" s="268"/>
      <c r="J118" s="158"/>
    </row>
    <row r="119" spans="1:10" ht="7.15" customHeight="1" x14ac:dyDescent="0.35">
      <c r="A119" s="169"/>
      <c r="B119" s="169"/>
      <c r="C119" s="169"/>
      <c r="D119" s="165"/>
      <c r="E119" s="165"/>
      <c r="F119" s="165"/>
      <c r="G119" s="165"/>
      <c r="H119" s="165"/>
      <c r="I119" s="165"/>
    </row>
    <row r="120" spans="1:10" ht="21" customHeight="1" x14ac:dyDescent="0.35">
      <c r="A120" s="247" t="s">
        <v>111</v>
      </c>
      <c r="B120" s="247"/>
      <c r="C120" s="247"/>
      <c r="D120" s="247"/>
      <c r="E120" s="247"/>
      <c r="F120" s="247"/>
      <c r="G120" s="247"/>
      <c r="H120" s="247"/>
      <c r="I120" s="118"/>
    </row>
    <row r="121" spans="1:10" ht="7.15" customHeight="1" x14ac:dyDescent="0.35">
      <c r="A121" s="165"/>
      <c r="B121" s="165"/>
      <c r="C121" s="165"/>
      <c r="D121" s="165"/>
      <c r="E121" s="165"/>
      <c r="F121" s="165"/>
      <c r="G121" s="165"/>
      <c r="H121" s="165"/>
      <c r="I121" s="165"/>
    </row>
    <row r="122" spans="1:10" ht="36" customHeight="1" x14ac:dyDescent="0.35">
      <c r="A122" s="247" t="s">
        <v>112</v>
      </c>
      <c r="B122" s="247"/>
      <c r="C122" s="247"/>
      <c r="D122" s="122" t="str">
        <f>D$25</f>
        <v>Médico</v>
      </c>
      <c r="E122" s="122" t="str">
        <f t="shared" ref="E122:H122" si="21">E$25</f>
        <v>Enfermeiro Auditor</v>
      </c>
      <c r="F122" s="122" t="str">
        <f t="shared" si="21"/>
        <v>Técnico de Enfermagem</v>
      </c>
      <c r="G122" s="122" t="str">
        <f t="shared" si="21"/>
        <v>Assistente Social</v>
      </c>
      <c r="H122" s="122" t="str">
        <f t="shared" si="21"/>
        <v>Assistente Administrativo</v>
      </c>
      <c r="I122" s="165"/>
    </row>
    <row r="123" spans="1:10" x14ac:dyDescent="0.35">
      <c r="A123" s="247"/>
      <c r="B123" s="247"/>
      <c r="C123" s="247"/>
      <c r="D123" s="167" t="s">
        <v>5</v>
      </c>
      <c r="E123" s="167" t="s">
        <v>5</v>
      </c>
      <c r="F123" s="167" t="s">
        <v>5</v>
      </c>
      <c r="G123" s="167" t="s">
        <v>5</v>
      </c>
      <c r="H123" s="164" t="s">
        <v>5</v>
      </c>
      <c r="I123" s="165"/>
    </row>
    <row r="124" spans="1:10" x14ac:dyDescent="0.35">
      <c r="A124" s="121" t="s">
        <v>6</v>
      </c>
      <c r="B124" s="314" t="s">
        <v>113</v>
      </c>
      <c r="C124" s="314"/>
      <c r="D124" s="132">
        <f>TRUNC(D$32,2)</f>
        <v>0</v>
      </c>
      <c r="E124" s="132">
        <f t="shared" ref="E124:H124" si="22">TRUNC(E$32,2)</f>
        <v>0</v>
      </c>
      <c r="F124" s="132">
        <f t="shared" si="22"/>
        <v>0</v>
      </c>
      <c r="G124" s="132">
        <f t="shared" si="22"/>
        <v>0</v>
      </c>
      <c r="H124" s="132">
        <f t="shared" si="22"/>
        <v>0</v>
      </c>
      <c r="I124" s="165"/>
    </row>
    <row r="125" spans="1:10" x14ac:dyDescent="0.35">
      <c r="A125" s="121" t="s">
        <v>7</v>
      </c>
      <c r="B125" s="314" t="s">
        <v>114</v>
      </c>
      <c r="C125" s="314"/>
      <c r="D125" s="132">
        <f>TRUNC(D$69,2)</f>
        <v>0</v>
      </c>
      <c r="E125" s="132">
        <f t="shared" ref="E125:F125" si="23">TRUNC(E$69,2)</f>
        <v>0</v>
      </c>
      <c r="F125" s="132">
        <f t="shared" si="23"/>
        <v>0</v>
      </c>
      <c r="G125" s="132">
        <f>TRUNC(H$69,2)</f>
        <v>0</v>
      </c>
      <c r="H125" s="132">
        <f>TRUNC(H$69,2)</f>
        <v>0</v>
      </c>
      <c r="I125" s="165"/>
    </row>
    <row r="126" spans="1:10" x14ac:dyDescent="0.35">
      <c r="A126" s="121" t="s">
        <v>8</v>
      </c>
      <c r="B126" s="314" t="s">
        <v>115</v>
      </c>
      <c r="C126" s="314"/>
      <c r="D126" s="132">
        <f>TRUNC(D$79,2)</f>
        <v>0</v>
      </c>
      <c r="E126" s="132">
        <f t="shared" ref="E126:H126" si="24">TRUNC(E$79,2)</f>
        <v>0</v>
      </c>
      <c r="F126" s="132">
        <f t="shared" si="24"/>
        <v>0</v>
      </c>
      <c r="G126" s="132">
        <f t="shared" si="24"/>
        <v>0</v>
      </c>
      <c r="H126" s="132">
        <f t="shared" si="24"/>
        <v>0</v>
      </c>
      <c r="I126" s="165"/>
    </row>
    <row r="127" spans="1:10" x14ac:dyDescent="0.35">
      <c r="A127" s="121" t="s">
        <v>9</v>
      </c>
      <c r="B127" s="314" t="s">
        <v>116</v>
      </c>
      <c r="C127" s="314"/>
      <c r="D127" s="132">
        <f>TRUNC(D$99,2)</f>
        <v>0</v>
      </c>
      <c r="E127" s="132">
        <f t="shared" ref="E127:H127" si="25">TRUNC(E$99,2)</f>
        <v>0</v>
      </c>
      <c r="F127" s="132">
        <f t="shared" si="25"/>
        <v>0</v>
      </c>
      <c r="G127" s="132">
        <f t="shared" si="25"/>
        <v>0</v>
      </c>
      <c r="H127" s="132">
        <f t="shared" si="25"/>
        <v>0</v>
      </c>
      <c r="I127" s="165"/>
    </row>
    <row r="128" spans="1:10" x14ac:dyDescent="0.35">
      <c r="A128" s="121" t="s">
        <v>10</v>
      </c>
      <c r="B128" s="314" t="s">
        <v>117</v>
      </c>
      <c r="C128" s="314"/>
      <c r="D128" s="132">
        <f>TRUNC(D$107,2)</f>
        <v>0</v>
      </c>
      <c r="E128" s="132">
        <f t="shared" ref="E128:F128" si="26">TRUNC(E$107,2)</f>
        <v>0</v>
      </c>
      <c r="F128" s="132">
        <f t="shared" si="26"/>
        <v>0</v>
      </c>
      <c r="G128" s="132">
        <f>TRUNC(H$107,2)</f>
        <v>0</v>
      </c>
      <c r="H128" s="132">
        <f>TRUNC(H$107,2)</f>
        <v>0</v>
      </c>
      <c r="I128" s="165"/>
    </row>
    <row r="129" spans="1:10" x14ac:dyDescent="0.35">
      <c r="A129" s="298" t="s">
        <v>118</v>
      </c>
      <c r="B129" s="298"/>
      <c r="C129" s="298"/>
      <c r="D129" s="132">
        <f>TRUNC(ROUND((SUM(D124:D128)),2),2)</f>
        <v>0</v>
      </c>
      <c r="E129" s="132">
        <f t="shared" ref="E129:G129" si="27">TRUNC(ROUND((SUM(E124:E128)),2),2)</f>
        <v>0</v>
      </c>
      <c r="F129" s="132">
        <f t="shared" si="27"/>
        <v>0</v>
      </c>
      <c r="G129" s="132">
        <f t="shared" si="27"/>
        <v>0</v>
      </c>
      <c r="H129" s="132">
        <f t="shared" ref="H129" si="28">TRUNC(ROUND((SUM(H124:H128)),2),2)</f>
        <v>0</v>
      </c>
      <c r="I129" s="165"/>
    </row>
    <row r="130" spans="1:10" x14ac:dyDescent="0.35">
      <c r="A130" s="121" t="s">
        <v>11</v>
      </c>
      <c r="B130" s="314" t="s">
        <v>34</v>
      </c>
      <c r="C130" s="314"/>
      <c r="D130" s="132">
        <f>TRUNC(D$117,2)</f>
        <v>0</v>
      </c>
      <c r="E130" s="132">
        <f t="shared" ref="E130:H130" si="29">TRUNC(E$117,2)</f>
        <v>0</v>
      </c>
      <c r="F130" s="132">
        <f t="shared" si="29"/>
        <v>0</v>
      </c>
      <c r="G130" s="132">
        <f t="shared" si="29"/>
        <v>0</v>
      </c>
      <c r="H130" s="132">
        <f t="shared" si="29"/>
        <v>0</v>
      </c>
      <c r="I130" s="165"/>
    </row>
    <row r="131" spans="1:10" ht="12.75" customHeight="1" x14ac:dyDescent="0.35">
      <c r="A131" s="298" t="s">
        <v>119</v>
      </c>
      <c r="B131" s="298"/>
      <c r="C131" s="298"/>
      <c r="D131" s="132">
        <f t="shared" ref="D131:G131" si="30">TRUNC(ROUND((SUM(D129,D111,D112))/(1-$C$113),2),2)</f>
        <v>0</v>
      </c>
      <c r="E131" s="132">
        <f t="shared" si="30"/>
        <v>0</v>
      </c>
      <c r="F131" s="132">
        <f t="shared" si="30"/>
        <v>0</v>
      </c>
      <c r="G131" s="132">
        <f t="shared" si="30"/>
        <v>0</v>
      </c>
      <c r="H131" s="132">
        <f t="shared" ref="H131" si="31">TRUNC(ROUND((SUM(H129,H111,H112))/(1-$C$113),2),2)</f>
        <v>0</v>
      </c>
      <c r="I131" s="165"/>
    </row>
    <row r="132" spans="1:10" ht="7.15" customHeight="1" x14ac:dyDescent="0.35">
      <c r="A132" s="118"/>
      <c r="B132" s="118"/>
      <c r="C132" s="118"/>
      <c r="D132" s="118"/>
      <c r="E132" s="118"/>
      <c r="F132" s="118"/>
      <c r="G132" s="118"/>
      <c r="H132" s="118"/>
      <c r="I132" s="165"/>
    </row>
    <row r="133" spans="1:10" ht="21" customHeight="1" x14ac:dyDescent="0.35">
      <c r="A133" s="251" t="s">
        <v>120</v>
      </c>
      <c r="B133" s="251"/>
      <c r="C133" s="251"/>
      <c r="D133" s="251"/>
      <c r="E133" s="251"/>
      <c r="F133" s="251"/>
      <c r="G133" s="251"/>
      <c r="H133" s="251"/>
      <c r="I133" s="251"/>
    </row>
    <row r="134" spans="1:10" ht="7.15" customHeight="1" x14ac:dyDescent="0.35">
      <c r="A134" s="118"/>
      <c r="B134" s="118"/>
      <c r="C134" s="118"/>
      <c r="D134" s="118"/>
      <c r="E134" s="118"/>
      <c r="F134" s="118"/>
      <c r="G134" s="118"/>
      <c r="H134" s="118"/>
      <c r="I134" s="118"/>
    </row>
    <row r="135" spans="1:10" ht="64.900000000000006" customHeight="1" x14ac:dyDescent="0.35">
      <c r="A135" s="315" t="s">
        <v>121</v>
      </c>
      <c r="B135" s="316"/>
      <c r="C135" s="315" t="s">
        <v>122</v>
      </c>
      <c r="D135" s="316"/>
      <c r="E135" s="150" t="s">
        <v>123</v>
      </c>
      <c r="F135" s="150" t="s">
        <v>124</v>
      </c>
      <c r="G135" s="150" t="s">
        <v>125</v>
      </c>
      <c r="H135" s="317" t="s">
        <v>126</v>
      </c>
      <c r="I135" s="317"/>
    </row>
    <row r="136" spans="1:10" x14ac:dyDescent="0.35">
      <c r="A136" s="151" t="s">
        <v>127</v>
      </c>
      <c r="B136" s="130" t="str">
        <f>A11</f>
        <v>PS1 - Médico</v>
      </c>
      <c r="C136" s="318">
        <f>TRUNC(D$131,2)</f>
        <v>0</v>
      </c>
      <c r="D136" s="319"/>
      <c r="E136" s="152">
        <v>1</v>
      </c>
      <c r="F136" s="153">
        <f t="shared" ref="F136:F140" si="32">TRUNC(ROUND(($C136*$E136),2),2)</f>
        <v>0</v>
      </c>
      <c r="G136" s="152">
        <v>2</v>
      </c>
      <c r="H136" s="320">
        <f t="shared" ref="H136:H140" si="33">TRUNC(ROUND(($F136*$G136),2),2)</f>
        <v>0</v>
      </c>
      <c r="I136" s="320"/>
    </row>
    <row r="137" spans="1:10" x14ac:dyDescent="0.35">
      <c r="A137" s="151" t="s">
        <v>128</v>
      </c>
      <c r="B137" s="130" t="str">
        <f>A12</f>
        <v>PS2 - Enfermeiro Auditor</v>
      </c>
      <c r="C137" s="318">
        <f>TRUNC(E$131,2)</f>
        <v>0</v>
      </c>
      <c r="D137" s="319"/>
      <c r="E137" s="152">
        <v>1</v>
      </c>
      <c r="F137" s="153">
        <f t="shared" si="32"/>
        <v>0</v>
      </c>
      <c r="G137" s="152">
        <v>1</v>
      </c>
      <c r="H137" s="320">
        <f t="shared" si="33"/>
        <v>0</v>
      </c>
      <c r="I137" s="320"/>
      <c r="J137" s="162"/>
    </row>
    <row r="138" spans="1:10" x14ac:dyDescent="0.35">
      <c r="A138" s="151" t="s">
        <v>129</v>
      </c>
      <c r="B138" s="130" t="str">
        <f t="shared" ref="B138:B139" si="34">A13</f>
        <v>PS3 - Técnico de Enfermagem</v>
      </c>
      <c r="C138" s="318">
        <f>TRUNC(F$131,2)</f>
        <v>0</v>
      </c>
      <c r="D138" s="319"/>
      <c r="E138" s="152">
        <v>1</v>
      </c>
      <c r="F138" s="153">
        <f t="shared" si="32"/>
        <v>0</v>
      </c>
      <c r="G138" s="152">
        <v>1</v>
      </c>
      <c r="H138" s="320">
        <f t="shared" si="33"/>
        <v>0</v>
      </c>
      <c r="I138" s="320"/>
      <c r="J138" s="162"/>
    </row>
    <row r="139" spans="1:10" x14ac:dyDescent="0.35">
      <c r="A139" s="151" t="s">
        <v>418</v>
      </c>
      <c r="B139" s="130" t="str">
        <f t="shared" si="34"/>
        <v>PS4 - Assitente Social</v>
      </c>
      <c r="C139" s="318">
        <f>TRUNC(G$131,2)</f>
        <v>0</v>
      </c>
      <c r="D139" s="319"/>
      <c r="E139" s="152">
        <v>1</v>
      </c>
      <c r="F139" s="153">
        <f t="shared" si="32"/>
        <v>0</v>
      </c>
      <c r="G139" s="152">
        <v>1</v>
      </c>
      <c r="H139" s="320">
        <f t="shared" si="33"/>
        <v>0</v>
      </c>
      <c r="I139" s="320"/>
      <c r="J139" s="163"/>
    </row>
    <row r="140" spans="1:10" x14ac:dyDescent="0.35">
      <c r="A140" s="151" t="s">
        <v>419</v>
      </c>
      <c r="B140" s="171" t="s">
        <v>420</v>
      </c>
      <c r="C140" s="318">
        <f>TRUNC(H$131,2)</f>
        <v>0</v>
      </c>
      <c r="D140" s="319"/>
      <c r="E140" s="152">
        <v>1</v>
      </c>
      <c r="F140" s="153">
        <f t="shared" si="32"/>
        <v>0</v>
      </c>
      <c r="G140" s="152">
        <v>2</v>
      </c>
      <c r="H140" s="320">
        <f t="shared" si="33"/>
        <v>0</v>
      </c>
      <c r="I140" s="320"/>
      <c r="J140" s="163"/>
    </row>
    <row r="141" spans="1:10" ht="22.5" customHeight="1" x14ac:dyDescent="0.35">
      <c r="A141" s="321" t="s">
        <v>136</v>
      </c>
      <c r="B141" s="322"/>
      <c r="C141" s="322"/>
      <c r="D141" s="322"/>
      <c r="E141" s="322"/>
      <c r="F141" s="322"/>
      <c r="G141" s="322"/>
      <c r="H141" s="323">
        <f>TRUNC(ROUND(SUM(H136:I140),2))</f>
        <v>0</v>
      </c>
      <c r="I141" s="323"/>
    </row>
    <row r="142" spans="1:10" ht="22.5" customHeight="1" x14ac:dyDescent="0.35">
      <c r="A142" s="321" t="s">
        <v>137</v>
      </c>
      <c r="B142" s="321"/>
      <c r="C142" s="321"/>
      <c r="D142" s="321"/>
      <c r="E142" s="321"/>
      <c r="F142" s="321"/>
      <c r="G142" s="321"/>
      <c r="H142" s="323">
        <f>TRUNC(H141*12,2)</f>
        <v>0</v>
      </c>
      <c r="I142" s="323"/>
    </row>
    <row r="143" spans="1:10" x14ac:dyDescent="0.35">
      <c r="A143" s="156"/>
      <c r="B143" s="156"/>
      <c r="C143" s="156"/>
      <c r="D143" s="156"/>
      <c r="E143" s="156"/>
      <c r="F143" s="156"/>
      <c r="G143" s="156"/>
      <c r="H143" s="156"/>
      <c r="I143" s="156"/>
    </row>
    <row r="144" spans="1:10" x14ac:dyDescent="0.35">
      <c r="A144" s="156"/>
      <c r="B144" s="156"/>
      <c r="C144" s="156"/>
      <c r="D144" s="156"/>
      <c r="E144" s="156"/>
      <c r="F144" s="156"/>
      <c r="G144" s="156"/>
      <c r="H144" s="156"/>
      <c r="I144" s="172"/>
    </row>
    <row r="145" spans="1:9" x14ac:dyDescent="0.35">
      <c r="A145" s="156"/>
      <c r="B145" s="156"/>
      <c r="C145" s="156"/>
      <c r="D145" s="156"/>
      <c r="E145" s="156"/>
      <c r="F145" s="156"/>
      <c r="G145" s="156"/>
      <c r="H145" s="156"/>
      <c r="I145" s="173"/>
    </row>
    <row r="146" spans="1:9" x14ac:dyDescent="0.35">
      <c r="A146" s="156"/>
      <c r="B146" s="156"/>
      <c r="C146" s="156"/>
      <c r="D146" s="156"/>
      <c r="E146" s="156"/>
      <c r="F146" s="156"/>
      <c r="G146" s="156"/>
      <c r="H146" s="156"/>
      <c r="I146" s="172"/>
    </row>
    <row r="147" spans="1:9" x14ac:dyDescent="0.35">
      <c r="A147" s="156"/>
      <c r="B147" s="156"/>
      <c r="C147" s="156"/>
      <c r="D147" s="156"/>
      <c r="E147" s="156"/>
      <c r="F147" s="156"/>
      <c r="G147" s="156"/>
      <c r="H147" s="156"/>
      <c r="I147" s="156"/>
    </row>
    <row r="148" spans="1:9" x14ac:dyDescent="0.35">
      <c r="A148" s="156"/>
      <c r="B148" s="156"/>
      <c r="C148" s="156"/>
      <c r="D148" s="156"/>
      <c r="E148" s="156"/>
      <c r="F148" s="156"/>
      <c r="G148" s="156"/>
      <c r="H148" s="156"/>
      <c r="I148" s="156"/>
    </row>
    <row r="149" spans="1:9" x14ac:dyDescent="0.35">
      <c r="A149" s="156"/>
      <c r="B149" s="156"/>
      <c r="C149" s="156"/>
      <c r="D149" s="156"/>
      <c r="E149" s="156"/>
      <c r="F149" s="156"/>
      <c r="G149" s="156"/>
      <c r="H149" s="156"/>
      <c r="I149" s="156"/>
    </row>
    <row r="150" spans="1:9" x14ac:dyDescent="0.35">
      <c r="A150" s="156"/>
      <c r="B150" s="156"/>
      <c r="C150" s="156"/>
      <c r="D150" s="156"/>
      <c r="E150" s="156"/>
      <c r="F150" s="156"/>
      <c r="G150" s="156"/>
      <c r="H150" s="156"/>
      <c r="I150" s="156"/>
    </row>
    <row r="151" spans="1:9" x14ac:dyDescent="0.35">
      <c r="A151" s="156"/>
      <c r="B151" s="156"/>
      <c r="C151" s="156"/>
      <c r="D151" s="156"/>
      <c r="E151" s="156"/>
      <c r="F151" s="156"/>
      <c r="G151" s="156"/>
      <c r="H151" s="156"/>
      <c r="I151" s="156"/>
    </row>
    <row r="152" spans="1:9" x14ac:dyDescent="0.35">
      <c r="A152" s="156"/>
      <c r="B152" s="156"/>
      <c r="C152" s="156"/>
      <c r="D152" s="156"/>
      <c r="E152" s="156"/>
      <c r="F152" s="156"/>
      <c r="G152" s="156"/>
      <c r="H152" s="156"/>
      <c r="I152" s="156"/>
    </row>
    <row r="153" spans="1:9" x14ac:dyDescent="0.35">
      <c r="A153" s="156"/>
      <c r="B153" s="156"/>
      <c r="C153" s="156"/>
      <c r="D153" s="156"/>
      <c r="E153" s="156"/>
      <c r="F153" s="156"/>
      <c r="G153" s="156"/>
      <c r="H153" s="156"/>
      <c r="I153" s="156"/>
    </row>
    <row r="154" spans="1:9" x14ac:dyDescent="0.35">
      <c r="A154" s="156"/>
      <c r="B154" s="156"/>
      <c r="C154" s="156"/>
      <c r="D154" s="156"/>
      <c r="E154" s="156"/>
      <c r="F154" s="156"/>
      <c r="G154" s="156"/>
      <c r="H154" s="156"/>
      <c r="I154" s="156"/>
    </row>
    <row r="155" spans="1:9" x14ac:dyDescent="0.35">
      <c r="A155" s="156"/>
      <c r="B155" s="156"/>
      <c r="C155" s="156"/>
      <c r="D155" s="156"/>
      <c r="E155" s="156"/>
      <c r="F155" s="156"/>
      <c r="G155" s="156"/>
      <c r="H155" s="156"/>
      <c r="I155" s="156"/>
    </row>
    <row r="156" spans="1:9" x14ac:dyDescent="0.35">
      <c r="A156" s="156"/>
      <c r="B156" s="156"/>
      <c r="C156" s="156"/>
      <c r="D156" s="156"/>
      <c r="E156" s="156"/>
      <c r="F156" s="156"/>
      <c r="G156" s="156"/>
      <c r="H156" s="156"/>
      <c r="I156" s="156"/>
    </row>
    <row r="157" spans="1:9" x14ac:dyDescent="0.35">
      <c r="A157" s="156"/>
      <c r="B157" s="156"/>
      <c r="C157" s="156"/>
      <c r="D157" s="156"/>
      <c r="E157" s="156"/>
      <c r="F157" s="156"/>
      <c r="G157" s="156"/>
      <c r="H157" s="156"/>
      <c r="I157" s="156"/>
    </row>
    <row r="158" spans="1:9" x14ac:dyDescent="0.35">
      <c r="A158" s="156"/>
      <c r="B158" s="156"/>
      <c r="C158" s="156"/>
      <c r="D158" s="156"/>
      <c r="E158" s="156"/>
      <c r="F158" s="156"/>
      <c r="G158" s="156"/>
      <c r="H158" s="156"/>
      <c r="I158" s="156"/>
    </row>
    <row r="159" spans="1:9" x14ac:dyDescent="0.35">
      <c r="A159" s="156"/>
      <c r="B159" s="156"/>
      <c r="C159" s="156"/>
      <c r="D159" s="156"/>
      <c r="E159" s="156"/>
      <c r="F159" s="156"/>
      <c r="G159" s="156"/>
      <c r="H159" s="156"/>
      <c r="I159" s="156"/>
    </row>
    <row r="160" spans="1:9" x14ac:dyDescent="0.35">
      <c r="A160" s="156"/>
      <c r="B160" s="156"/>
      <c r="C160" s="156"/>
      <c r="D160" s="156"/>
      <c r="E160" s="156"/>
      <c r="F160" s="156"/>
      <c r="G160" s="156"/>
      <c r="H160" s="156"/>
      <c r="I160" s="156"/>
    </row>
  </sheetData>
  <mergeCells count="169">
    <mergeCell ref="A141:G141"/>
    <mergeCell ref="H141:I141"/>
    <mergeCell ref="A142:G142"/>
    <mergeCell ref="H142:I142"/>
    <mergeCell ref="C137:D137"/>
    <mergeCell ref="H137:I137"/>
    <mergeCell ref="C138:D138"/>
    <mergeCell ref="H138:I138"/>
    <mergeCell ref="C139:D139"/>
    <mergeCell ref="H139:I139"/>
    <mergeCell ref="C140:D140"/>
    <mergeCell ref="H140:I140"/>
    <mergeCell ref="A133:I133"/>
    <mergeCell ref="A135:B135"/>
    <mergeCell ref="C135:D135"/>
    <mergeCell ref="H135:I135"/>
    <mergeCell ref="C136:D136"/>
    <mergeCell ref="H136:I136"/>
    <mergeCell ref="B126:C126"/>
    <mergeCell ref="B127:C127"/>
    <mergeCell ref="B128:C128"/>
    <mergeCell ref="A129:C129"/>
    <mergeCell ref="B130:C130"/>
    <mergeCell ref="A131:C131"/>
    <mergeCell ref="B103:C103"/>
    <mergeCell ref="I103:J107"/>
    <mergeCell ref="B104:C104"/>
    <mergeCell ref="B105:C105"/>
    <mergeCell ref="B106:C106"/>
    <mergeCell ref="A118:I118"/>
    <mergeCell ref="A122:C123"/>
    <mergeCell ref="B124:C124"/>
    <mergeCell ref="B125:C125"/>
    <mergeCell ref="A107:C107"/>
    <mergeCell ref="A108:I108"/>
    <mergeCell ref="A109:C109"/>
    <mergeCell ref="A117:C117"/>
    <mergeCell ref="A120:H120"/>
    <mergeCell ref="A95:C95"/>
    <mergeCell ref="B96:C96"/>
    <mergeCell ref="B97:C97"/>
    <mergeCell ref="B98:C98"/>
    <mergeCell ref="A99:C99"/>
    <mergeCell ref="A89:B89"/>
    <mergeCell ref="I89:J89"/>
    <mergeCell ref="A94:C94"/>
    <mergeCell ref="A101:C101"/>
    <mergeCell ref="I101:J102"/>
    <mergeCell ref="B102:C102"/>
    <mergeCell ref="I92:J93"/>
    <mergeCell ref="A92:C93"/>
    <mergeCell ref="I94:J94"/>
    <mergeCell ref="I95:J96"/>
    <mergeCell ref="I97:J99"/>
    <mergeCell ref="A90:H90"/>
    <mergeCell ref="I83:J83"/>
    <mergeCell ref="I84:J84"/>
    <mergeCell ref="I85:J85"/>
    <mergeCell ref="I86:J86"/>
    <mergeCell ref="I87:J87"/>
    <mergeCell ref="I88:J88"/>
    <mergeCell ref="I76:J76"/>
    <mergeCell ref="I77:J77"/>
    <mergeCell ref="I78:J78"/>
    <mergeCell ref="A81:C81"/>
    <mergeCell ref="I81:J82"/>
    <mergeCell ref="A82:B82"/>
    <mergeCell ref="A71:C71"/>
    <mergeCell ref="I71:J72"/>
    <mergeCell ref="I73:J73"/>
    <mergeCell ref="I74:J74"/>
    <mergeCell ref="I75:J75"/>
    <mergeCell ref="B67:C67"/>
    <mergeCell ref="I67:J67"/>
    <mergeCell ref="B68:C68"/>
    <mergeCell ref="I68:J68"/>
    <mergeCell ref="A69:C69"/>
    <mergeCell ref="I69:J69"/>
    <mergeCell ref="A70:J70"/>
    <mergeCell ref="A63:J63"/>
    <mergeCell ref="A79:B79"/>
    <mergeCell ref="I79:J79"/>
    <mergeCell ref="A64:C64"/>
    <mergeCell ref="I64:J65"/>
    <mergeCell ref="B65:C65"/>
    <mergeCell ref="B66:C66"/>
    <mergeCell ref="I66:J66"/>
    <mergeCell ref="B56:C56"/>
    <mergeCell ref="I56:J62"/>
    <mergeCell ref="B57:C57"/>
    <mergeCell ref="B58:C58"/>
    <mergeCell ref="B59:C59"/>
    <mergeCell ref="B60:C60"/>
    <mergeCell ref="B61:C61"/>
    <mergeCell ref="A62:C62"/>
    <mergeCell ref="I52:J52"/>
    <mergeCell ref="A55:C55"/>
    <mergeCell ref="A53:J53"/>
    <mergeCell ref="A54:C54"/>
    <mergeCell ref="I54:J55"/>
    <mergeCell ref="I44:J44"/>
    <mergeCell ref="I45:J45"/>
    <mergeCell ref="I38:J38"/>
    <mergeCell ref="I39:J39"/>
    <mergeCell ref="A40:C40"/>
    <mergeCell ref="I40:J40"/>
    <mergeCell ref="A42:C42"/>
    <mergeCell ref="I42:J43"/>
    <mergeCell ref="I46:J46"/>
    <mergeCell ref="I47:J47"/>
    <mergeCell ref="I48:J48"/>
    <mergeCell ref="I49:J49"/>
    <mergeCell ref="I50:J50"/>
    <mergeCell ref="I51:J51"/>
    <mergeCell ref="A43:B43"/>
    <mergeCell ref="A52:B52"/>
    <mergeCell ref="A32:C32"/>
    <mergeCell ref="A33:I33"/>
    <mergeCell ref="A34:C34"/>
    <mergeCell ref="I34:J35"/>
    <mergeCell ref="A35:B35"/>
    <mergeCell ref="I36:J36"/>
    <mergeCell ref="I37:J37"/>
    <mergeCell ref="A38:B38"/>
    <mergeCell ref="A41:H41"/>
    <mergeCell ref="A13:D13"/>
    <mergeCell ref="E13:F13"/>
    <mergeCell ref="G13:I13"/>
    <mergeCell ref="A14:D14"/>
    <mergeCell ref="E14:F14"/>
    <mergeCell ref="G14:I14"/>
    <mergeCell ref="A11:D11"/>
    <mergeCell ref="E11:F11"/>
    <mergeCell ref="G11:I11"/>
    <mergeCell ref="A12:D12"/>
    <mergeCell ref="E12:F12"/>
    <mergeCell ref="G12:I12"/>
    <mergeCell ref="A10:D10"/>
    <mergeCell ref="E10:F10"/>
    <mergeCell ref="G10:I10"/>
    <mergeCell ref="B4:E4"/>
    <mergeCell ref="F4:I4"/>
    <mergeCell ref="B5:E5"/>
    <mergeCell ref="F5:I5"/>
    <mergeCell ref="B6:E6"/>
    <mergeCell ref="F6:I6"/>
    <mergeCell ref="B2:E2"/>
    <mergeCell ref="F2:I2"/>
    <mergeCell ref="B3:E3"/>
    <mergeCell ref="F3:I3"/>
    <mergeCell ref="A1:I1"/>
    <mergeCell ref="B7:E7"/>
    <mergeCell ref="F7:I7"/>
    <mergeCell ref="A8:I8"/>
    <mergeCell ref="A9:I9"/>
    <mergeCell ref="A15:D15"/>
    <mergeCell ref="E15:F15"/>
    <mergeCell ref="G15:I15"/>
    <mergeCell ref="A18:J18"/>
    <mergeCell ref="B21:E21"/>
    <mergeCell ref="B22:E22"/>
    <mergeCell ref="B23:E23"/>
    <mergeCell ref="A25:C25"/>
    <mergeCell ref="A16:D16"/>
    <mergeCell ref="E16:I16"/>
    <mergeCell ref="A17:I17"/>
    <mergeCell ref="B19:E19"/>
    <mergeCell ref="B20:E20"/>
    <mergeCell ref="A24:J24"/>
  </mergeCells>
  <pageMargins left="0.7" right="0.7" top="0.75" bottom="0.75" header="0.3" footer="0.3"/>
  <pageSetup paperSize="9" scale="7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4">
    <pageSetUpPr fitToPage="1"/>
  </sheetPr>
  <dimension ref="A1:K51"/>
  <sheetViews>
    <sheetView topLeftCell="A34" zoomScale="90" zoomScaleNormal="90" workbookViewId="0">
      <selection activeCell="H30" sqref="H30:H46"/>
    </sheetView>
  </sheetViews>
  <sheetFormatPr defaultRowHeight="14.5" x14ac:dyDescent="0.35"/>
  <cols>
    <col min="1" max="1" width="56" style="234" customWidth="1"/>
    <col min="2" max="2" width="13.6328125" style="234" bestFit="1" customWidth="1"/>
    <col min="3" max="3" width="26.7265625" style="234" customWidth="1"/>
    <col min="4" max="4" width="31.26953125" style="234" hidden="1" customWidth="1"/>
    <col min="5" max="5" width="12.54296875" style="234" hidden="1" customWidth="1"/>
    <col min="6" max="6" width="14.54296875" style="234" hidden="1" customWidth="1"/>
    <col min="7" max="7" width="10.1796875" style="234" hidden="1" customWidth="1"/>
    <col min="8" max="8" width="9" style="234" bestFit="1" customWidth="1"/>
    <col min="9" max="9" width="13.08984375" style="234" bestFit="1" customWidth="1"/>
    <col min="10" max="10" width="14.90625" style="234" customWidth="1"/>
    <col min="11" max="11" width="8.7265625" style="234"/>
  </cols>
  <sheetData>
    <row r="1" spans="1:11" x14ac:dyDescent="0.35">
      <c r="A1" s="217"/>
      <c r="B1" s="217"/>
      <c r="C1" s="217"/>
      <c r="D1" s="217"/>
      <c r="E1" s="217"/>
      <c r="F1" s="217"/>
      <c r="G1" s="217"/>
      <c r="H1" s="217"/>
      <c r="I1" s="217"/>
      <c r="J1" s="217"/>
      <c r="K1" s="217"/>
    </row>
    <row r="2" spans="1:11" x14ac:dyDescent="0.35">
      <c r="A2" s="217"/>
      <c r="B2" s="217"/>
      <c r="C2" s="217"/>
      <c r="D2" s="217"/>
      <c r="E2" s="217"/>
      <c r="F2" s="217"/>
      <c r="G2" s="217"/>
      <c r="H2" s="217"/>
      <c r="I2" s="217"/>
      <c r="J2" s="217"/>
      <c r="K2" s="217"/>
    </row>
    <row r="3" spans="1:11" x14ac:dyDescent="0.35">
      <c r="A3" s="217"/>
      <c r="B3" s="217"/>
      <c r="C3" s="217"/>
      <c r="D3" s="217"/>
      <c r="E3" s="217"/>
      <c r="F3" s="217"/>
      <c r="G3" s="217"/>
      <c r="H3" s="217"/>
      <c r="I3" s="217"/>
      <c r="J3" s="217"/>
      <c r="K3" s="217"/>
    </row>
    <row r="4" spans="1:11" ht="43.5" x14ac:dyDescent="0.35">
      <c r="A4" s="207" t="s">
        <v>146</v>
      </c>
      <c r="B4" s="208" t="s">
        <v>449</v>
      </c>
      <c r="C4" s="207" t="s">
        <v>148</v>
      </c>
      <c r="D4" s="209" t="s">
        <v>450</v>
      </c>
      <c r="E4" s="210" t="s">
        <v>451</v>
      </c>
      <c r="F4" s="211" t="s">
        <v>452</v>
      </c>
      <c r="G4" s="212" t="s">
        <v>453</v>
      </c>
      <c r="H4" s="213" t="s">
        <v>454</v>
      </c>
      <c r="I4" s="208" t="s">
        <v>455</v>
      </c>
      <c r="J4" s="218" t="s">
        <v>456</v>
      </c>
      <c r="K4" s="213" t="s">
        <v>448</v>
      </c>
    </row>
    <row r="5" spans="1:11" ht="29" x14ac:dyDescent="0.35">
      <c r="A5" s="216" t="s">
        <v>151</v>
      </c>
      <c r="B5" s="204">
        <v>1</v>
      </c>
      <c r="C5" s="205" t="s">
        <v>152</v>
      </c>
      <c r="D5" s="219">
        <v>149.9</v>
      </c>
      <c r="E5" s="220">
        <v>138</v>
      </c>
      <c r="F5" s="221">
        <v>202.44</v>
      </c>
      <c r="G5" s="222">
        <v>167</v>
      </c>
      <c r="H5" s="223"/>
      <c r="I5" s="204">
        <v>12</v>
      </c>
      <c r="J5" s="224">
        <f>H5/I5</f>
        <v>0</v>
      </c>
      <c r="K5" s="223">
        <f t="shared" ref="K5:K18" si="0">J5*B5</f>
        <v>0</v>
      </c>
    </row>
    <row r="6" spans="1:11" ht="29" x14ac:dyDescent="0.35">
      <c r="A6" s="216" t="s">
        <v>153</v>
      </c>
      <c r="B6" s="204">
        <v>1</v>
      </c>
      <c r="C6" s="205" t="s">
        <v>154</v>
      </c>
      <c r="D6" s="219">
        <v>1890</v>
      </c>
      <c r="E6" s="220"/>
      <c r="F6" s="221">
        <v>1887.54</v>
      </c>
      <c r="G6" s="222">
        <v>1699.25</v>
      </c>
      <c r="H6" s="223"/>
      <c r="I6" s="204">
        <v>12</v>
      </c>
      <c r="J6" s="224">
        <f>H6/I6</f>
        <v>0</v>
      </c>
      <c r="K6" s="223">
        <f t="shared" si="0"/>
        <v>0</v>
      </c>
    </row>
    <row r="7" spans="1:11" x14ac:dyDescent="0.35">
      <c r="A7" s="216" t="s">
        <v>155</v>
      </c>
      <c r="B7" s="204">
        <v>1</v>
      </c>
      <c r="C7" s="205" t="s">
        <v>156</v>
      </c>
      <c r="D7" s="219">
        <v>62.9</v>
      </c>
      <c r="E7" s="220">
        <v>39.799999999999997</v>
      </c>
      <c r="F7" s="221">
        <v>25.86</v>
      </c>
      <c r="G7" s="222">
        <v>50.31</v>
      </c>
      <c r="H7" s="223"/>
      <c r="I7" s="204">
        <v>12</v>
      </c>
      <c r="J7" s="224">
        <f t="shared" ref="J7:J9" si="1">H7/I7</f>
        <v>0</v>
      </c>
      <c r="K7" s="223">
        <f t="shared" si="0"/>
        <v>0</v>
      </c>
    </row>
    <row r="8" spans="1:11" ht="29" x14ac:dyDescent="0.35">
      <c r="A8" s="216" t="s">
        <v>157</v>
      </c>
      <c r="B8" s="204">
        <v>2</v>
      </c>
      <c r="C8" s="205" t="s">
        <v>158</v>
      </c>
      <c r="D8" s="219">
        <v>179.9</v>
      </c>
      <c r="E8" s="220">
        <v>396</v>
      </c>
      <c r="F8" s="221">
        <v>0</v>
      </c>
      <c r="G8" s="222">
        <v>89.22</v>
      </c>
      <c r="H8" s="223"/>
      <c r="I8" s="204">
        <v>12</v>
      </c>
      <c r="J8" s="224">
        <f t="shared" si="1"/>
        <v>0</v>
      </c>
      <c r="K8" s="223">
        <f t="shared" si="0"/>
        <v>0</v>
      </c>
    </row>
    <row r="9" spans="1:11" ht="29" x14ac:dyDescent="0.35">
      <c r="A9" s="216" t="s">
        <v>159</v>
      </c>
      <c r="B9" s="204">
        <v>1</v>
      </c>
      <c r="C9" s="205" t="s">
        <v>160</v>
      </c>
      <c r="D9" s="219">
        <v>64.900000000000006</v>
      </c>
      <c r="E9" s="220">
        <v>52</v>
      </c>
      <c r="F9" s="221">
        <v>0</v>
      </c>
      <c r="G9" s="222">
        <v>65</v>
      </c>
      <c r="H9" s="223"/>
      <c r="I9" s="204">
        <v>12</v>
      </c>
      <c r="J9" s="224">
        <f t="shared" si="1"/>
        <v>0</v>
      </c>
      <c r="K9" s="223">
        <f t="shared" si="0"/>
        <v>0</v>
      </c>
    </row>
    <row r="10" spans="1:11" ht="29" x14ac:dyDescent="0.35">
      <c r="A10" s="216" t="s">
        <v>161</v>
      </c>
      <c r="B10" s="204">
        <v>1</v>
      </c>
      <c r="C10" s="205" t="s">
        <v>162</v>
      </c>
      <c r="D10" s="219">
        <v>199.9</v>
      </c>
      <c r="E10" s="220">
        <v>158</v>
      </c>
      <c r="F10" s="221">
        <v>316.58</v>
      </c>
      <c r="G10" s="222">
        <v>216</v>
      </c>
      <c r="H10" s="223"/>
      <c r="I10" s="204">
        <v>12</v>
      </c>
      <c r="J10" s="224">
        <f t="shared" ref="J10:J18" si="2">H10/I10</f>
        <v>0</v>
      </c>
      <c r="K10" s="223">
        <f t="shared" si="0"/>
        <v>0</v>
      </c>
    </row>
    <row r="11" spans="1:11" x14ac:dyDescent="0.35">
      <c r="A11" s="216" t="s">
        <v>163</v>
      </c>
      <c r="B11" s="204">
        <v>1</v>
      </c>
      <c r="C11" s="205" t="s">
        <v>158</v>
      </c>
      <c r="D11" s="219"/>
      <c r="E11" s="220">
        <v>1286</v>
      </c>
      <c r="F11" s="221">
        <v>1213.4100000000001</v>
      </c>
      <c r="G11" s="222"/>
      <c r="H11" s="223"/>
      <c r="I11" s="204">
        <v>60</v>
      </c>
      <c r="J11" s="224">
        <f t="shared" si="2"/>
        <v>0</v>
      </c>
      <c r="K11" s="223">
        <f t="shared" si="0"/>
        <v>0</v>
      </c>
    </row>
    <row r="12" spans="1:11" ht="43.5" x14ac:dyDescent="0.35">
      <c r="A12" s="216" t="s">
        <v>164</v>
      </c>
      <c r="B12" s="204">
        <v>1</v>
      </c>
      <c r="C12" s="205" t="s">
        <v>165</v>
      </c>
      <c r="D12" s="219"/>
      <c r="E12" s="220"/>
      <c r="F12" s="221">
        <v>2016.26</v>
      </c>
      <c r="G12" s="222"/>
      <c r="H12" s="223"/>
      <c r="I12" s="204">
        <v>60</v>
      </c>
      <c r="J12" s="224">
        <f t="shared" si="2"/>
        <v>0</v>
      </c>
      <c r="K12" s="223">
        <f t="shared" si="0"/>
        <v>0</v>
      </c>
    </row>
    <row r="13" spans="1:11" x14ac:dyDescent="0.35">
      <c r="A13" s="216" t="s">
        <v>166</v>
      </c>
      <c r="B13" s="204">
        <v>1</v>
      </c>
      <c r="C13" s="205" t="s">
        <v>165</v>
      </c>
      <c r="D13" s="219"/>
      <c r="E13" s="220"/>
      <c r="F13" s="221">
        <v>240.26</v>
      </c>
      <c r="G13" s="222"/>
      <c r="H13" s="223"/>
      <c r="I13" s="204">
        <v>60</v>
      </c>
      <c r="J13" s="224">
        <f t="shared" si="2"/>
        <v>0</v>
      </c>
      <c r="K13" s="223">
        <f t="shared" si="0"/>
        <v>0</v>
      </c>
    </row>
    <row r="14" spans="1:11" ht="58" x14ac:dyDescent="0.35">
      <c r="A14" s="216" t="s">
        <v>167</v>
      </c>
      <c r="B14" s="204">
        <v>1</v>
      </c>
      <c r="C14" s="205"/>
      <c r="D14" s="219">
        <v>569</v>
      </c>
      <c r="E14" s="220"/>
      <c r="F14" s="221">
        <v>521.26</v>
      </c>
      <c r="G14" s="222">
        <v>1320</v>
      </c>
      <c r="H14" s="223"/>
      <c r="I14" s="204">
        <v>60</v>
      </c>
      <c r="J14" s="224">
        <f t="shared" si="2"/>
        <v>0</v>
      </c>
      <c r="K14" s="223">
        <f t="shared" si="0"/>
        <v>0</v>
      </c>
    </row>
    <row r="15" spans="1:11" ht="29" x14ac:dyDescent="0.35">
      <c r="A15" s="216" t="s">
        <v>168</v>
      </c>
      <c r="B15" s="204">
        <v>2</v>
      </c>
      <c r="C15" s="205" t="s">
        <v>169</v>
      </c>
      <c r="D15" s="219">
        <v>690</v>
      </c>
      <c r="E15" s="220"/>
      <c r="F15" s="221"/>
      <c r="G15" s="222">
        <v>756</v>
      </c>
      <c r="H15" s="223"/>
      <c r="I15" s="204">
        <v>60</v>
      </c>
      <c r="J15" s="224">
        <f t="shared" si="2"/>
        <v>0</v>
      </c>
      <c r="K15" s="223">
        <f t="shared" si="0"/>
        <v>0</v>
      </c>
    </row>
    <row r="16" spans="1:11" ht="58" x14ac:dyDescent="0.35">
      <c r="A16" s="216" t="s">
        <v>170</v>
      </c>
      <c r="B16" s="204">
        <v>1</v>
      </c>
      <c r="C16" s="205"/>
      <c r="D16" s="219"/>
      <c r="E16" s="220"/>
      <c r="F16" s="221"/>
      <c r="G16" s="222">
        <v>1600</v>
      </c>
      <c r="H16" s="223"/>
      <c r="I16" s="204">
        <v>60</v>
      </c>
      <c r="J16" s="224">
        <f t="shared" si="2"/>
        <v>0</v>
      </c>
      <c r="K16" s="223">
        <f t="shared" si="0"/>
        <v>0</v>
      </c>
    </row>
    <row r="17" spans="1:11" x14ac:dyDescent="0.35">
      <c r="A17" s="216" t="s">
        <v>171</v>
      </c>
      <c r="B17" s="204">
        <v>1</v>
      </c>
      <c r="C17" s="205" t="s">
        <v>172</v>
      </c>
      <c r="D17" s="219">
        <v>44.9</v>
      </c>
      <c r="E17" s="220"/>
      <c r="F17" s="221">
        <v>205.34</v>
      </c>
      <c r="G17" s="222">
        <v>49.5</v>
      </c>
      <c r="H17" s="223"/>
      <c r="I17" s="204">
        <v>60</v>
      </c>
      <c r="J17" s="224">
        <f t="shared" si="2"/>
        <v>0</v>
      </c>
      <c r="K17" s="223">
        <f t="shared" si="0"/>
        <v>0</v>
      </c>
    </row>
    <row r="18" spans="1:11" x14ac:dyDescent="0.35">
      <c r="A18" s="216" t="s">
        <v>174</v>
      </c>
      <c r="B18" s="204">
        <v>1</v>
      </c>
      <c r="C18" s="225"/>
      <c r="D18" s="219"/>
      <c r="E18" s="220">
        <v>11285</v>
      </c>
      <c r="F18" s="221"/>
      <c r="G18" s="222"/>
      <c r="H18" s="223"/>
      <c r="I18" s="204">
        <v>60</v>
      </c>
      <c r="J18" s="224">
        <f t="shared" si="2"/>
        <v>0</v>
      </c>
      <c r="K18" s="223">
        <f t="shared" si="0"/>
        <v>0</v>
      </c>
    </row>
    <row r="19" spans="1:11" x14ac:dyDescent="0.35">
      <c r="A19" s="226" t="s">
        <v>74</v>
      </c>
      <c r="B19" s="327"/>
      <c r="C19" s="327"/>
      <c r="D19" s="327"/>
      <c r="E19" s="327"/>
      <c r="F19" s="327"/>
      <c r="G19" s="327"/>
      <c r="H19" s="327"/>
      <c r="I19" s="208"/>
      <c r="J19" s="208"/>
      <c r="K19" s="227">
        <f>SUM(K5:K18)</f>
        <v>0</v>
      </c>
    </row>
    <row r="20" spans="1:11" x14ac:dyDescent="0.35">
      <c r="A20" s="217"/>
      <c r="B20" s="217"/>
      <c r="C20" s="217"/>
      <c r="D20" s="228"/>
      <c r="E20" s="217"/>
      <c r="F20" s="217"/>
      <c r="G20" s="217"/>
      <c r="H20" s="217"/>
      <c r="I20" s="217"/>
      <c r="J20" s="217"/>
      <c r="K20" s="217"/>
    </row>
    <row r="21" spans="1:11" ht="43.5" x14ac:dyDescent="0.35">
      <c r="A21" s="207" t="s">
        <v>457</v>
      </c>
      <c r="B21" s="208" t="s">
        <v>449</v>
      </c>
      <c r="C21" s="207" t="s">
        <v>148</v>
      </c>
      <c r="D21" s="209" t="s">
        <v>450</v>
      </c>
      <c r="E21" s="210" t="s">
        <v>451</v>
      </c>
      <c r="F21" s="211" t="s">
        <v>452</v>
      </c>
      <c r="G21" s="212" t="s">
        <v>453</v>
      </c>
      <c r="H21" s="213" t="s">
        <v>454</v>
      </c>
      <c r="I21" s="208" t="s">
        <v>455</v>
      </c>
      <c r="J21" s="218" t="s">
        <v>456</v>
      </c>
      <c r="K21" s="213" t="s">
        <v>448</v>
      </c>
    </row>
    <row r="22" spans="1:11" x14ac:dyDescent="0.35">
      <c r="A22" s="214" t="s">
        <v>176</v>
      </c>
      <c r="B22" s="204">
        <v>2</v>
      </c>
      <c r="C22" s="205"/>
      <c r="D22" s="229">
        <v>249</v>
      </c>
      <c r="E22" s="230">
        <v>210</v>
      </c>
      <c r="F22" s="231">
        <v>355.52</v>
      </c>
      <c r="G22" s="232"/>
      <c r="H22" s="233"/>
      <c r="I22" s="204">
        <v>12</v>
      </c>
      <c r="J22" s="224">
        <f t="shared" ref="J22:J26" si="3">H22/I22</f>
        <v>0</v>
      </c>
      <c r="K22" s="233">
        <f>J22*B22</f>
        <v>0</v>
      </c>
    </row>
    <row r="23" spans="1:11" x14ac:dyDescent="0.35">
      <c r="A23" s="214" t="s">
        <v>177</v>
      </c>
      <c r="B23" s="204">
        <v>2</v>
      </c>
      <c r="C23" s="205"/>
      <c r="D23" s="229"/>
      <c r="E23" s="230">
        <v>215</v>
      </c>
      <c r="F23" s="231"/>
      <c r="G23" s="232">
        <v>735.31</v>
      </c>
      <c r="H23" s="233"/>
      <c r="I23" s="204">
        <v>12</v>
      </c>
      <c r="J23" s="224">
        <f t="shared" si="3"/>
        <v>0</v>
      </c>
      <c r="K23" s="233">
        <f>J23*B23</f>
        <v>0</v>
      </c>
    </row>
    <row r="24" spans="1:11" x14ac:dyDescent="0.35">
      <c r="A24" s="214" t="s">
        <v>178</v>
      </c>
      <c r="B24" s="204">
        <v>2</v>
      </c>
      <c r="C24" s="205"/>
      <c r="D24" s="229"/>
      <c r="E24" s="230"/>
      <c r="F24" s="231"/>
      <c r="G24" s="232">
        <v>11.6</v>
      </c>
      <c r="H24" s="233"/>
      <c r="I24" s="204">
        <v>12</v>
      </c>
      <c r="J24" s="224">
        <f t="shared" si="3"/>
        <v>0</v>
      </c>
      <c r="K24" s="233">
        <f>J24*B24</f>
        <v>0</v>
      </c>
    </row>
    <row r="25" spans="1:11" x14ac:dyDescent="0.35">
      <c r="A25" s="214" t="s">
        <v>179</v>
      </c>
      <c r="B25" s="204">
        <v>10</v>
      </c>
      <c r="C25" s="205"/>
      <c r="D25" s="229"/>
      <c r="E25" s="230">
        <v>6.9</v>
      </c>
      <c r="F25" s="231">
        <v>5.26</v>
      </c>
      <c r="G25" s="232">
        <v>6.5</v>
      </c>
      <c r="H25" s="233"/>
      <c r="I25" s="204">
        <v>12</v>
      </c>
      <c r="J25" s="224">
        <f t="shared" si="3"/>
        <v>0</v>
      </c>
      <c r="K25" s="233">
        <f>J25*B25</f>
        <v>0</v>
      </c>
    </row>
    <row r="26" spans="1:11" x14ac:dyDescent="0.35">
      <c r="A26" s="214" t="s">
        <v>180</v>
      </c>
      <c r="B26" s="204">
        <v>2</v>
      </c>
      <c r="C26" s="205" t="s">
        <v>181</v>
      </c>
      <c r="D26" s="229"/>
      <c r="E26" s="230">
        <v>48</v>
      </c>
      <c r="F26" s="231">
        <v>44.76</v>
      </c>
      <c r="G26" s="232"/>
      <c r="H26" s="233"/>
      <c r="I26" s="204">
        <v>12</v>
      </c>
      <c r="J26" s="224">
        <f t="shared" si="3"/>
        <v>0</v>
      </c>
      <c r="K26" s="233">
        <f>J26*B26</f>
        <v>0</v>
      </c>
    </row>
    <row r="27" spans="1:11" x14ac:dyDescent="0.35">
      <c r="A27" s="226" t="s">
        <v>74</v>
      </c>
      <c r="B27" s="327"/>
      <c r="C27" s="327"/>
      <c r="D27" s="327"/>
      <c r="E27" s="327"/>
      <c r="F27" s="327"/>
      <c r="G27" s="327"/>
      <c r="H27" s="327"/>
      <c r="I27" s="208"/>
      <c r="J27" s="208"/>
      <c r="K27" s="227">
        <f>SUM(K22:K26)</f>
        <v>0</v>
      </c>
    </row>
    <row r="28" spans="1:11" x14ac:dyDescent="0.35">
      <c r="A28" s="217"/>
      <c r="B28" s="217"/>
      <c r="C28" s="217"/>
      <c r="D28" s="228"/>
      <c r="E28" s="217"/>
      <c r="F28" s="217"/>
      <c r="G28" s="217"/>
      <c r="H28" s="217"/>
      <c r="I28" s="217"/>
      <c r="J28" s="217"/>
      <c r="K28" s="217"/>
    </row>
    <row r="29" spans="1:11" ht="43.5" x14ac:dyDescent="0.35">
      <c r="A29" s="207" t="s">
        <v>457</v>
      </c>
      <c r="B29" s="208" t="s">
        <v>449</v>
      </c>
      <c r="C29" s="207" t="s">
        <v>148</v>
      </c>
      <c r="D29" s="209" t="s">
        <v>450</v>
      </c>
      <c r="E29" s="210" t="s">
        <v>451</v>
      </c>
      <c r="F29" s="212" t="s">
        <v>453</v>
      </c>
      <c r="G29" s="215" t="s">
        <v>458</v>
      </c>
      <c r="H29" s="213" t="s">
        <v>454</v>
      </c>
      <c r="I29" s="208" t="s">
        <v>455</v>
      </c>
      <c r="J29" s="218" t="s">
        <v>456</v>
      </c>
      <c r="K29" s="213" t="s">
        <v>448</v>
      </c>
    </row>
    <row r="30" spans="1:11" x14ac:dyDescent="0.35">
      <c r="A30" s="216" t="s">
        <v>183</v>
      </c>
      <c r="B30" s="204">
        <v>2</v>
      </c>
      <c r="C30" s="206"/>
      <c r="D30" s="229">
        <v>689</v>
      </c>
      <c r="E30" s="230">
        <v>480</v>
      </c>
      <c r="F30" s="232">
        <v>486.44</v>
      </c>
      <c r="G30" s="233">
        <f t="shared" ref="G30:H45" si="4">AVERAGE(D30:F30)</f>
        <v>551.81333333333339</v>
      </c>
      <c r="H30" s="233"/>
      <c r="I30" s="204">
        <v>60</v>
      </c>
      <c r="J30" s="224">
        <f t="shared" ref="J30:J46" si="5">H30/I30</f>
        <v>0</v>
      </c>
      <c r="K30" s="233">
        <f t="shared" ref="K30:K46" si="6">J30*B30</f>
        <v>0</v>
      </c>
    </row>
    <row r="31" spans="1:11" x14ac:dyDescent="0.35">
      <c r="A31" s="216" t="s">
        <v>187</v>
      </c>
      <c r="B31" s="204">
        <v>2</v>
      </c>
      <c r="C31" s="206"/>
      <c r="D31" s="229">
        <v>79.900000000000006</v>
      </c>
      <c r="E31" s="230">
        <v>118</v>
      </c>
      <c r="F31" s="232">
        <v>51.95</v>
      </c>
      <c r="G31" s="233">
        <f t="shared" si="4"/>
        <v>83.283333333333346</v>
      </c>
      <c r="H31" s="233"/>
      <c r="I31" s="204">
        <v>60</v>
      </c>
      <c r="J31" s="224">
        <f t="shared" si="5"/>
        <v>0</v>
      </c>
      <c r="K31" s="233">
        <f t="shared" si="6"/>
        <v>0</v>
      </c>
    </row>
    <row r="32" spans="1:11" x14ac:dyDescent="0.35">
      <c r="A32" s="216" t="s">
        <v>189</v>
      </c>
      <c r="B32" s="204">
        <v>12</v>
      </c>
      <c r="C32" s="206"/>
      <c r="D32" s="229">
        <v>2.6</v>
      </c>
      <c r="E32" s="230">
        <v>3</v>
      </c>
      <c r="F32" s="232">
        <v>3.4</v>
      </c>
      <c r="G32" s="233">
        <f t="shared" si="4"/>
        <v>3</v>
      </c>
      <c r="H32" s="233"/>
      <c r="I32" s="204">
        <v>6</v>
      </c>
      <c r="J32" s="224">
        <f t="shared" si="5"/>
        <v>0</v>
      </c>
      <c r="K32" s="233">
        <f t="shared" si="6"/>
        <v>0</v>
      </c>
    </row>
    <row r="33" spans="1:11" x14ac:dyDescent="0.35">
      <c r="A33" s="216" t="s">
        <v>192</v>
      </c>
      <c r="B33" s="204">
        <v>4</v>
      </c>
      <c r="C33" s="205"/>
      <c r="D33" s="229">
        <v>19</v>
      </c>
      <c r="E33" s="230">
        <v>11.9</v>
      </c>
      <c r="F33" s="232">
        <v>13.84</v>
      </c>
      <c r="G33" s="233">
        <f t="shared" si="4"/>
        <v>14.913333333333332</v>
      </c>
      <c r="H33" s="233"/>
      <c r="I33" s="204">
        <v>6</v>
      </c>
      <c r="J33" s="224">
        <f t="shared" si="5"/>
        <v>0</v>
      </c>
      <c r="K33" s="233">
        <f t="shared" si="6"/>
        <v>0</v>
      </c>
    </row>
    <row r="34" spans="1:11" x14ac:dyDescent="0.35">
      <c r="A34" s="216" t="s">
        <v>343</v>
      </c>
      <c r="B34" s="204">
        <v>50</v>
      </c>
      <c r="C34" s="205" t="s">
        <v>352</v>
      </c>
      <c r="D34" s="229">
        <v>0.89</v>
      </c>
      <c r="E34" s="230">
        <v>1.2</v>
      </c>
      <c r="F34" s="232">
        <v>0.86</v>
      </c>
      <c r="G34" s="233">
        <f t="shared" si="4"/>
        <v>0.98333333333333328</v>
      </c>
      <c r="H34" s="233"/>
      <c r="I34" s="204">
        <v>12</v>
      </c>
      <c r="J34" s="224">
        <f t="shared" si="5"/>
        <v>0</v>
      </c>
      <c r="K34" s="233">
        <f t="shared" si="6"/>
        <v>0</v>
      </c>
    </row>
    <row r="35" spans="1:11" x14ac:dyDescent="0.35">
      <c r="A35" s="216" t="s">
        <v>344</v>
      </c>
      <c r="B35" s="204">
        <v>4</v>
      </c>
      <c r="C35" s="205" t="s">
        <v>353</v>
      </c>
      <c r="D35" s="229"/>
      <c r="E35" s="230">
        <v>4</v>
      </c>
      <c r="F35" s="232">
        <v>2.2999999999999998</v>
      </c>
      <c r="G35" s="233">
        <f t="shared" si="4"/>
        <v>3.15</v>
      </c>
      <c r="H35" s="233"/>
      <c r="I35" s="204">
        <v>12</v>
      </c>
      <c r="J35" s="224">
        <f t="shared" si="5"/>
        <v>0</v>
      </c>
      <c r="K35" s="233">
        <f t="shared" si="6"/>
        <v>0</v>
      </c>
    </row>
    <row r="36" spans="1:11" x14ac:dyDescent="0.35">
      <c r="A36" s="216" t="s">
        <v>345</v>
      </c>
      <c r="B36" s="204">
        <v>10</v>
      </c>
      <c r="C36" s="205" t="s">
        <v>354</v>
      </c>
      <c r="D36" s="229">
        <v>2.8</v>
      </c>
      <c r="E36" s="230">
        <v>10</v>
      </c>
      <c r="F36" s="232">
        <v>3.05</v>
      </c>
      <c r="G36" s="233">
        <f t="shared" si="4"/>
        <v>5.2833333333333341</v>
      </c>
      <c r="H36" s="233"/>
      <c r="I36" s="204">
        <v>12</v>
      </c>
      <c r="J36" s="224">
        <f t="shared" si="5"/>
        <v>0</v>
      </c>
      <c r="K36" s="233">
        <f t="shared" si="6"/>
        <v>0</v>
      </c>
    </row>
    <row r="37" spans="1:11" x14ac:dyDescent="0.35">
      <c r="A37" s="216" t="s">
        <v>346</v>
      </c>
      <c r="B37" s="204">
        <v>4</v>
      </c>
      <c r="C37" s="205" t="s">
        <v>355</v>
      </c>
      <c r="D37" s="229"/>
      <c r="E37" s="230">
        <v>14.8</v>
      </c>
      <c r="F37" s="232"/>
      <c r="G37" s="233">
        <f t="shared" si="4"/>
        <v>14.8</v>
      </c>
      <c r="H37" s="233"/>
      <c r="I37" s="204">
        <v>12</v>
      </c>
      <c r="J37" s="224">
        <f t="shared" si="5"/>
        <v>0</v>
      </c>
      <c r="K37" s="233">
        <f t="shared" si="6"/>
        <v>0</v>
      </c>
    </row>
    <row r="38" spans="1:11" x14ac:dyDescent="0.35">
      <c r="A38" s="216" t="s">
        <v>347</v>
      </c>
      <c r="B38" s="204">
        <v>5</v>
      </c>
      <c r="C38" s="205" t="s">
        <v>356</v>
      </c>
      <c r="D38" s="229">
        <v>3.5</v>
      </c>
      <c r="E38" s="230"/>
      <c r="F38" s="232"/>
      <c r="G38" s="233">
        <f t="shared" si="4"/>
        <v>3.5</v>
      </c>
      <c r="H38" s="233"/>
      <c r="I38" s="204">
        <v>3</v>
      </c>
      <c r="J38" s="224">
        <f t="shared" si="5"/>
        <v>0</v>
      </c>
      <c r="K38" s="233">
        <f t="shared" si="6"/>
        <v>0</v>
      </c>
    </row>
    <row r="39" spans="1:11" x14ac:dyDescent="0.35">
      <c r="A39" s="216" t="s">
        <v>348</v>
      </c>
      <c r="B39" s="204">
        <v>1</v>
      </c>
      <c r="C39" s="205" t="s">
        <v>431</v>
      </c>
      <c r="D39" s="229"/>
      <c r="E39" s="230">
        <v>6.9</v>
      </c>
      <c r="F39" s="232">
        <v>5.8</v>
      </c>
      <c r="G39" s="233">
        <f t="shared" si="4"/>
        <v>6.35</v>
      </c>
      <c r="H39" s="233"/>
      <c r="I39" s="204">
        <v>12</v>
      </c>
      <c r="J39" s="224">
        <f t="shared" si="5"/>
        <v>0</v>
      </c>
      <c r="K39" s="233">
        <f t="shared" si="6"/>
        <v>0</v>
      </c>
    </row>
    <row r="40" spans="1:11" x14ac:dyDescent="0.35">
      <c r="A40" s="216" t="s">
        <v>349</v>
      </c>
      <c r="B40" s="204">
        <v>3</v>
      </c>
      <c r="C40" s="205" t="s">
        <v>358</v>
      </c>
      <c r="D40" s="229">
        <v>18.899999999999999</v>
      </c>
      <c r="E40" s="230">
        <v>21</v>
      </c>
      <c r="F40" s="232"/>
      <c r="G40" s="233">
        <f t="shared" si="4"/>
        <v>19.95</v>
      </c>
      <c r="H40" s="233"/>
      <c r="I40" s="204">
        <v>60</v>
      </c>
      <c r="J40" s="224">
        <f t="shared" si="5"/>
        <v>0</v>
      </c>
      <c r="K40" s="233">
        <f t="shared" si="6"/>
        <v>0</v>
      </c>
    </row>
    <row r="41" spans="1:11" x14ac:dyDescent="0.35">
      <c r="A41" s="216" t="s">
        <v>350</v>
      </c>
      <c r="B41" s="204">
        <v>3</v>
      </c>
      <c r="C41" s="205" t="s">
        <v>359</v>
      </c>
      <c r="D41" s="229">
        <v>22.5</v>
      </c>
      <c r="E41" s="230">
        <v>18</v>
      </c>
      <c r="F41" s="232">
        <v>20.91</v>
      </c>
      <c r="G41" s="233">
        <f t="shared" si="4"/>
        <v>20.47</v>
      </c>
      <c r="H41" s="233"/>
      <c r="I41" s="204">
        <v>60</v>
      </c>
      <c r="J41" s="224">
        <f t="shared" si="5"/>
        <v>0</v>
      </c>
      <c r="K41" s="233">
        <f t="shared" si="6"/>
        <v>0</v>
      </c>
    </row>
    <row r="42" spans="1:11" x14ac:dyDescent="0.35">
      <c r="A42" s="216" t="s">
        <v>351</v>
      </c>
      <c r="B42" s="204">
        <v>3</v>
      </c>
      <c r="C42" s="205" t="s">
        <v>360</v>
      </c>
      <c r="D42" s="229"/>
      <c r="E42" s="230">
        <v>14</v>
      </c>
      <c r="F42" s="232"/>
      <c r="G42" s="233">
        <f t="shared" si="4"/>
        <v>14</v>
      </c>
      <c r="H42" s="233"/>
      <c r="I42" s="204">
        <v>60</v>
      </c>
      <c r="J42" s="224">
        <f t="shared" si="5"/>
        <v>0</v>
      </c>
      <c r="K42" s="233">
        <f t="shared" si="6"/>
        <v>0</v>
      </c>
    </row>
    <row r="43" spans="1:11" x14ac:dyDescent="0.35">
      <c r="A43" s="216" t="s">
        <v>361</v>
      </c>
      <c r="B43" s="204">
        <v>2</v>
      </c>
      <c r="C43" s="205" t="s">
        <v>362</v>
      </c>
      <c r="D43" s="229"/>
      <c r="E43" s="230">
        <v>15</v>
      </c>
      <c r="F43" s="232"/>
      <c r="G43" s="233">
        <f t="shared" si="4"/>
        <v>15</v>
      </c>
      <c r="H43" s="233"/>
      <c r="I43" s="204">
        <v>60</v>
      </c>
      <c r="J43" s="224">
        <f t="shared" si="5"/>
        <v>0</v>
      </c>
      <c r="K43" s="233">
        <f t="shared" si="6"/>
        <v>0</v>
      </c>
    </row>
    <row r="44" spans="1:11" x14ac:dyDescent="0.35">
      <c r="A44" s="216" t="s">
        <v>365</v>
      </c>
      <c r="B44" s="204">
        <v>4</v>
      </c>
      <c r="C44" s="205"/>
      <c r="D44" s="229"/>
      <c r="E44" s="230">
        <v>32</v>
      </c>
      <c r="F44" s="232"/>
      <c r="G44" s="233">
        <f t="shared" si="4"/>
        <v>32</v>
      </c>
      <c r="H44" s="233"/>
      <c r="I44" s="204">
        <v>60</v>
      </c>
      <c r="J44" s="224">
        <f t="shared" si="5"/>
        <v>0</v>
      </c>
      <c r="K44" s="233">
        <f t="shared" si="6"/>
        <v>0</v>
      </c>
    </row>
    <row r="45" spans="1:11" x14ac:dyDescent="0.35">
      <c r="A45" s="216" t="s">
        <v>363</v>
      </c>
      <c r="B45" s="204">
        <v>4</v>
      </c>
      <c r="C45" s="206"/>
      <c r="D45" s="229">
        <v>10</v>
      </c>
      <c r="E45" s="230">
        <v>8</v>
      </c>
      <c r="F45" s="232">
        <v>4.8</v>
      </c>
      <c r="G45" s="233">
        <f t="shared" si="4"/>
        <v>7.6000000000000005</v>
      </c>
      <c r="H45" s="233"/>
      <c r="I45" s="204">
        <v>12</v>
      </c>
      <c r="J45" s="224">
        <f t="shared" si="5"/>
        <v>0</v>
      </c>
      <c r="K45" s="233">
        <f t="shared" si="6"/>
        <v>0</v>
      </c>
    </row>
    <row r="46" spans="1:11" x14ac:dyDescent="0.35">
      <c r="A46" s="216" t="s">
        <v>364</v>
      </c>
      <c r="B46" s="204">
        <v>4</v>
      </c>
      <c r="C46" s="206"/>
      <c r="D46" s="229"/>
      <c r="E46" s="230">
        <v>4</v>
      </c>
      <c r="F46" s="232">
        <v>14</v>
      </c>
      <c r="G46" s="233">
        <f t="shared" ref="G46:H46" si="7">AVERAGE(D46:F46)</f>
        <v>9</v>
      </c>
      <c r="H46" s="233"/>
      <c r="I46" s="204">
        <v>6</v>
      </c>
      <c r="J46" s="224">
        <f t="shared" si="5"/>
        <v>0</v>
      </c>
      <c r="K46" s="233">
        <f t="shared" si="6"/>
        <v>0</v>
      </c>
    </row>
    <row r="47" spans="1:11" x14ac:dyDescent="0.35">
      <c r="A47" s="226" t="s">
        <v>74</v>
      </c>
      <c r="B47" s="327"/>
      <c r="C47" s="327"/>
      <c r="D47" s="327"/>
      <c r="E47" s="327"/>
      <c r="F47" s="327"/>
      <c r="G47" s="327"/>
      <c r="H47" s="327"/>
      <c r="I47" s="208"/>
      <c r="J47" s="208"/>
      <c r="K47" s="227">
        <f>SUM(K30:K46)</f>
        <v>0</v>
      </c>
    </row>
    <row r="48" spans="1:11" ht="5.5" customHeight="1" x14ac:dyDescent="0.35">
      <c r="A48" s="217"/>
      <c r="B48" s="217"/>
      <c r="C48" s="217"/>
      <c r="D48" s="217"/>
      <c r="E48" s="217"/>
      <c r="F48" s="217"/>
      <c r="G48" s="217"/>
      <c r="H48" s="217"/>
      <c r="I48" s="217"/>
      <c r="J48" s="217"/>
      <c r="K48" s="217"/>
    </row>
    <row r="49" spans="1:11" x14ac:dyDescent="0.35">
      <c r="A49" s="324" t="s">
        <v>459</v>
      </c>
      <c r="B49" s="325"/>
      <c r="C49" s="325"/>
      <c r="D49" s="325"/>
      <c r="E49" s="325"/>
      <c r="F49" s="325"/>
      <c r="G49" s="325"/>
      <c r="H49" s="325"/>
      <c r="I49" s="325"/>
      <c r="J49" s="326"/>
      <c r="K49" s="227">
        <f>K47+K27+K19</f>
        <v>0</v>
      </c>
    </row>
    <row r="50" spans="1:11" x14ac:dyDescent="0.35">
      <c r="A50" s="324" t="s">
        <v>460</v>
      </c>
      <c r="B50" s="325"/>
      <c r="C50" s="325"/>
      <c r="D50" s="325"/>
      <c r="E50" s="325"/>
      <c r="F50" s="325"/>
      <c r="G50" s="325"/>
      <c r="H50" s="325"/>
      <c r="I50" s="325"/>
      <c r="J50" s="326"/>
      <c r="K50" s="227">
        <f>K49/7</f>
        <v>0</v>
      </c>
    </row>
    <row r="51" spans="1:11" x14ac:dyDescent="0.35">
      <c r="A51" s="217"/>
      <c r="B51" s="217"/>
      <c r="C51" s="217"/>
      <c r="D51" s="217"/>
      <c r="E51" s="217"/>
      <c r="F51" s="217"/>
      <c r="G51" s="217"/>
      <c r="H51" s="217"/>
      <c r="I51" s="217"/>
      <c r="J51" s="217"/>
      <c r="K51" s="217"/>
    </row>
  </sheetData>
  <mergeCells count="5">
    <mergeCell ref="A49:J49"/>
    <mergeCell ref="A50:J50"/>
    <mergeCell ref="B19:H19"/>
    <mergeCell ref="B27:H27"/>
    <mergeCell ref="B47:H47"/>
  </mergeCells>
  <pageMargins left="0.511811024" right="0.511811024" top="0.78740157499999996" bottom="0.78740157499999996" header="0.31496062000000002" footer="0.31496062000000002"/>
  <pageSetup paperSize="9"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12">
    <pageSetUpPr fitToPage="1"/>
  </sheetPr>
  <dimension ref="A1:J82"/>
  <sheetViews>
    <sheetView topLeftCell="A59" zoomScale="80" zoomScaleNormal="80" workbookViewId="0">
      <selection activeCell="G68" sqref="G68:G78"/>
    </sheetView>
  </sheetViews>
  <sheetFormatPr defaultRowHeight="14.5" x14ac:dyDescent="0.35"/>
  <cols>
    <col min="1" max="1" width="50" customWidth="1"/>
    <col min="2" max="2" width="22" bestFit="1" customWidth="1"/>
    <col min="3" max="3" width="27.26953125" bestFit="1" customWidth="1"/>
    <col min="4" max="6" width="9.54296875" style="199" hidden="1" customWidth="1"/>
    <col min="7" max="7" width="12.81640625" customWidth="1"/>
    <col min="8" max="8" width="11.7265625" customWidth="1"/>
    <col min="9" max="9" width="16.26953125" customWidth="1"/>
    <col min="10" max="10" width="12.7265625" bestFit="1" customWidth="1"/>
  </cols>
  <sheetData>
    <row r="1" spans="1:10" ht="66.75" customHeight="1" x14ac:dyDescent="0.35">
      <c r="A1" s="200" t="s">
        <v>196</v>
      </c>
      <c r="B1" s="201" t="s">
        <v>197</v>
      </c>
      <c r="C1" s="200" t="s">
        <v>198</v>
      </c>
      <c r="D1" s="202" t="s">
        <v>447</v>
      </c>
      <c r="E1" s="202" t="s">
        <v>447</v>
      </c>
      <c r="F1" s="202" t="s">
        <v>447</v>
      </c>
      <c r="G1" s="203" t="s">
        <v>335</v>
      </c>
      <c r="H1" s="200" t="s">
        <v>199</v>
      </c>
      <c r="I1" s="200" t="s">
        <v>200</v>
      </c>
      <c r="J1" s="200" t="s">
        <v>201</v>
      </c>
    </row>
    <row r="2" spans="1:10" ht="15" customHeight="1" x14ac:dyDescent="0.35">
      <c r="A2" s="331" t="s">
        <v>202</v>
      </c>
      <c r="B2" s="331"/>
      <c r="C2" s="331"/>
      <c r="D2" s="331"/>
      <c r="E2" s="331"/>
      <c r="F2" s="331"/>
      <c r="G2" s="331"/>
      <c r="H2" s="331"/>
      <c r="I2" s="331"/>
      <c r="J2" s="331"/>
    </row>
    <row r="3" spans="1:10" x14ac:dyDescent="0.35">
      <c r="A3" s="176" t="s">
        <v>203</v>
      </c>
      <c r="B3" s="177" t="s">
        <v>204</v>
      </c>
      <c r="C3" s="176" t="s">
        <v>205</v>
      </c>
      <c r="D3" s="197">
        <v>4.99</v>
      </c>
      <c r="E3" s="197">
        <v>2.93</v>
      </c>
      <c r="F3" s="197">
        <v>4.01</v>
      </c>
      <c r="G3" s="178"/>
      <c r="H3" s="179">
        <v>5</v>
      </c>
      <c r="I3" s="179">
        <v>2</v>
      </c>
      <c r="J3" s="190">
        <f t="shared" ref="J3:J15" si="0">G3*H3/I3</f>
        <v>0</v>
      </c>
    </row>
    <row r="4" spans="1:10" x14ac:dyDescent="0.35">
      <c r="A4" s="176" t="s">
        <v>206</v>
      </c>
      <c r="B4" s="177" t="s">
        <v>204</v>
      </c>
      <c r="C4" s="176" t="s">
        <v>205</v>
      </c>
      <c r="D4" s="197">
        <v>6.35</v>
      </c>
      <c r="E4" s="197">
        <v>6.5</v>
      </c>
      <c r="F4" s="197"/>
      <c r="G4" s="178"/>
      <c r="H4" s="179">
        <v>5</v>
      </c>
      <c r="I4" s="179">
        <v>2</v>
      </c>
      <c r="J4" s="190">
        <f t="shared" si="0"/>
        <v>0</v>
      </c>
    </row>
    <row r="5" spans="1:10" x14ac:dyDescent="0.35">
      <c r="A5" s="176" t="s">
        <v>207</v>
      </c>
      <c r="B5" s="177" t="s">
        <v>208</v>
      </c>
      <c r="C5" s="176" t="s">
        <v>209</v>
      </c>
      <c r="D5" s="197">
        <v>11.74</v>
      </c>
      <c r="E5" s="197">
        <v>18.97</v>
      </c>
      <c r="F5" s="197">
        <v>13.1</v>
      </c>
      <c r="G5" s="178"/>
      <c r="H5" s="179">
        <v>2</v>
      </c>
      <c r="I5" s="179">
        <v>2</v>
      </c>
      <c r="J5" s="190">
        <f t="shared" si="0"/>
        <v>0</v>
      </c>
    </row>
    <row r="6" spans="1:10" x14ac:dyDescent="0.35">
      <c r="A6" s="176" t="s">
        <v>210</v>
      </c>
      <c r="B6" s="177" t="s">
        <v>211</v>
      </c>
      <c r="C6" s="176" t="s">
        <v>212</v>
      </c>
      <c r="D6" s="197">
        <v>21.59</v>
      </c>
      <c r="E6" s="197">
        <v>36.99</v>
      </c>
      <c r="F6" s="197"/>
      <c r="G6" s="178"/>
      <c r="H6" s="179">
        <v>1</v>
      </c>
      <c r="I6" s="179">
        <v>6</v>
      </c>
      <c r="J6" s="190">
        <f t="shared" si="0"/>
        <v>0</v>
      </c>
    </row>
    <row r="7" spans="1:10" x14ac:dyDescent="0.35">
      <c r="A7" s="176" t="s">
        <v>213</v>
      </c>
      <c r="B7" s="177" t="s">
        <v>214</v>
      </c>
      <c r="C7" s="176" t="s">
        <v>215</v>
      </c>
      <c r="D7" s="197">
        <v>6.96</v>
      </c>
      <c r="E7" s="197">
        <f>1.12*12</f>
        <v>13.440000000000001</v>
      </c>
      <c r="F7" s="197">
        <v>27.07</v>
      </c>
      <c r="G7" s="178"/>
      <c r="H7" s="179">
        <v>1</v>
      </c>
      <c r="I7" s="179">
        <v>2</v>
      </c>
      <c r="J7" s="190">
        <f t="shared" si="0"/>
        <v>0</v>
      </c>
    </row>
    <row r="8" spans="1:10" x14ac:dyDescent="0.35">
      <c r="A8" s="176" t="s">
        <v>216</v>
      </c>
      <c r="B8" s="177" t="s">
        <v>217</v>
      </c>
      <c r="C8" s="176" t="s">
        <v>218</v>
      </c>
      <c r="D8" s="197">
        <v>14.69</v>
      </c>
      <c r="E8" s="197">
        <v>10.79</v>
      </c>
      <c r="F8" s="197">
        <v>12.99</v>
      </c>
      <c r="G8" s="178"/>
      <c r="H8" s="179">
        <v>1</v>
      </c>
      <c r="I8" s="179">
        <v>2</v>
      </c>
      <c r="J8" s="190">
        <f t="shared" si="0"/>
        <v>0</v>
      </c>
    </row>
    <row r="9" spans="1:10" x14ac:dyDescent="0.35">
      <c r="A9" s="176" t="s">
        <v>219</v>
      </c>
      <c r="B9" s="177" t="s">
        <v>220</v>
      </c>
      <c r="C9" s="176" t="s">
        <v>221</v>
      </c>
      <c r="D9" s="197">
        <v>19.5</v>
      </c>
      <c r="E9" s="197">
        <v>16.600000000000001</v>
      </c>
      <c r="F9" s="197">
        <v>14.8</v>
      </c>
      <c r="G9" s="178"/>
      <c r="H9" s="179">
        <v>15</v>
      </c>
      <c r="I9" s="179">
        <v>2</v>
      </c>
      <c r="J9" s="190">
        <f t="shared" si="0"/>
        <v>0</v>
      </c>
    </row>
    <row r="10" spans="1:10" x14ac:dyDescent="0.35">
      <c r="A10" s="176" t="s">
        <v>222</v>
      </c>
      <c r="B10" s="177" t="s">
        <v>217</v>
      </c>
      <c r="C10" s="176" t="s">
        <v>223</v>
      </c>
      <c r="D10" s="197">
        <v>2.4900000000000002</v>
      </c>
      <c r="E10" s="197">
        <v>1.99</v>
      </c>
      <c r="F10" s="197">
        <v>1.1100000000000001</v>
      </c>
      <c r="G10" s="178"/>
      <c r="H10" s="179">
        <v>1</v>
      </c>
      <c r="I10" s="179">
        <v>3</v>
      </c>
      <c r="J10" s="190">
        <f t="shared" si="0"/>
        <v>0</v>
      </c>
    </row>
    <row r="11" spans="1:10" x14ac:dyDescent="0.35">
      <c r="A11" s="176" t="s">
        <v>224</v>
      </c>
      <c r="B11" s="177" t="s">
        <v>225</v>
      </c>
      <c r="C11" s="176" t="s">
        <v>205</v>
      </c>
      <c r="D11" s="197">
        <v>19.22</v>
      </c>
      <c r="E11" s="197"/>
      <c r="F11" s="197"/>
      <c r="G11" s="178"/>
      <c r="H11" s="179">
        <v>1</v>
      </c>
      <c r="I11" s="179">
        <v>3</v>
      </c>
      <c r="J11" s="190">
        <f t="shared" si="0"/>
        <v>0</v>
      </c>
    </row>
    <row r="12" spans="1:10" x14ac:dyDescent="0.35">
      <c r="A12" s="176" t="s">
        <v>226</v>
      </c>
      <c r="B12" s="177" t="s">
        <v>225</v>
      </c>
      <c r="C12" s="176" t="s">
        <v>205</v>
      </c>
      <c r="D12" s="197">
        <v>6.99</v>
      </c>
      <c r="E12" s="197"/>
      <c r="F12" s="197"/>
      <c r="G12" s="178"/>
      <c r="H12" s="179">
        <v>1</v>
      </c>
      <c r="I12" s="179">
        <v>3</v>
      </c>
      <c r="J12" s="190">
        <f t="shared" si="0"/>
        <v>0</v>
      </c>
    </row>
    <row r="13" spans="1:10" x14ac:dyDescent="0.35">
      <c r="A13" s="176" t="s">
        <v>227</v>
      </c>
      <c r="B13" s="177" t="s">
        <v>204</v>
      </c>
      <c r="C13" s="176" t="s">
        <v>205</v>
      </c>
      <c r="D13" s="197">
        <v>7.5</v>
      </c>
      <c r="E13" s="197"/>
      <c r="F13" s="197"/>
      <c r="G13" s="178"/>
      <c r="H13" s="179">
        <v>1</v>
      </c>
      <c r="I13" s="179">
        <v>2</v>
      </c>
      <c r="J13" s="190">
        <f t="shared" si="0"/>
        <v>0</v>
      </c>
    </row>
    <row r="14" spans="1:10" x14ac:dyDescent="0.35">
      <c r="A14" s="176" t="s">
        <v>228</v>
      </c>
      <c r="B14" s="177" t="s">
        <v>229</v>
      </c>
      <c r="C14" s="176" t="s">
        <v>205</v>
      </c>
      <c r="D14" s="197">
        <v>5.5</v>
      </c>
      <c r="E14" s="197">
        <v>9.89</v>
      </c>
      <c r="F14" s="197"/>
      <c r="G14" s="178"/>
      <c r="H14" s="179">
        <v>2</v>
      </c>
      <c r="I14" s="179">
        <v>3</v>
      </c>
      <c r="J14" s="190">
        <f t="shared" si="0"/>
        <v>0</v>
      </c>
    </row>
    <row r="15" spans="1:10" x14ac:dyDescent="0.35">
      <c r="A15" s="176" t="s">
        <v>230</v>
      </c>
      <c r="B15" s="177" t="s">
        <v>204</v>
      </c>
      <c r="C15" s="176" t="s">
        <v>205</v>
      </c>
      <c r="D15" s="197">
        <v>4.96</v>
      </c>
      <c r="E15" s="197">
        <v>6.99</v>
      </c>
      <c r="F15" s="197"/>
      <c r="G15" s="178"/>
      <c r="H15" s="179">
        <v>10</v>
      </c>
      <c r="I15" s="179">
        <v>1</v>
      </c>
      <c r="J15" s="180">
        <f t="shared" si="0"/>
        <v>0</v>
      </c>
    </row>
    <row r="16" spans="1:10" x14ac:dyDescent="0.35">
      <c r="A16" s="191" t="s">
        <v>39</v>
      </c>
      <c r="B16" s="192"/>
      <c r="C16" s="191"/>
      <c r="D16" s="198"/>
      <c r="E16" s="198"/>
      <c r="F16" s="198"/>
      <c r="G16" s="193"/>
      <c r="H16" s="194"/>
      <c r="I16" s="194"/>
      <c r="J16" s="195">
        <f>SUM(J3:J15)</f>
        <v>0</v>
      </c>
    </row>
    <row r="17" spans="1:10" ht="15" customHeight="1" x14ac:dyDescent="0.35">
      <c r="A17" s="331" t="s">
        <v>231</v>
      </c>
      <c r="B17" s="331"/>
      <c r="C17" s="331"/>
      <c r="D17" s="331"/>
      <c r="E17" s="331"/>
      <c r="F17" s="331"/>
      <c r="G17" s="331"/>
      <c r="H17" s="331"/>
      <c r="I17" s="331"/>
      <c r="J17" s="331"/>
    </row>
    <row r="18" spans="1:10" ht="15" customHeight="1" x14ac:dyDescent="0.35">
      <c r="A18" s="176" t="s">
        <v>232</v>
      </c>
      <c r="B18" s="177" t="s">
        <v>233</v>
      </c>
      <c r="C18" s="176" t="s">
        <v>234</v>
      </c>
      <c r="D18" s="197">
        <v>13.27</v>
      </c>
      <c r="E18" s="197"/>
      <c r="F18" s="197"/>
      <c r="G18" s="178"/>
      <c r="H18" s="179">
        <v>5</v>
      </c>
      <c r="I18" s="179">
        <v>6</v>
      </c>
      <c r="J18" s="180">
        <f t="shared" ref="J18:J26" si="1">G18*H18/I18</f>
        <v>0</v>
      </c>
    </row>
    <row r="19" spans="1:10" x14ac:dyDescent="0.35">
      <c r="A19" s="176" t="s">
        <v>230</v>
      </c>
      <c r="B19" s="177" t="s">
        <v>235</v>
      </c>
      <c r="C19" s="176" t="s">
        <v>205</v>
      </c>
      <c r="D19" s="197">
        <v>4.96</v>
      </c>
      <c r="E19" s="197">
        <v>6.99</v>
      </c>
      <c r="F19" s="197"/>
      <c r="G19" s="178"/>
      <c r="H19" s="179">
        <v>5</v>
      </c>
      <c r="I19" s="179">
        <v>2</v>
      </c>
      <c r="J19" s="180">
        <f t="shared" si="1"/>
        <v>0</v>
      </c>
    </row>
    <row r="20" spans="1:10" x14ac:dyDescent="0.35">
      <c r="A20" s="176" t="s">
        <v>236</v>
      </c>
      <c r="B20" s="177" t="s">
        <v>205</v>
      </c>
      <c r="C20" s="176" t="s">
        <v>205</v>
      </c>
      <c r="D20" s="197">
        <v>31.5</v>
      </c>
      <c r="E20" s="197"/>
      <c r="F20" s="197"/>
      <c r="G20" s="178"/>
      <c r="H20" s="179">
        <v>5</v>
      </c>
      <c r="I20" s="179">
        <v>6</v>
      </c>
      <c r="J20" s="180">
        <f t="shared" si="1"/>
        <v>0</v>
      </c>
    </row>
    <row r="21" spans="1:10" x14ac:dyDescent="0.35">
      <c r="A21" s="176" t="s">
        <v>237</v>
      </c>
      <c r="B21" s="177" t="s">
        <v>205</v>
      </c>
      <c r="C21" s="176" t="s">
        <v>205</v>
      </c>
      <c r="D21" s="197">
        <v>2.4900000000000002</v>
      </c>
      <c r="E21" s="197"/>
      <c r="F21" s="197"/>
      <c r="G21" s="178"/>
      <c r="H21" s="179">
        <v>5</v>
      </c>
      <c r="I21" s="179">
        <v>3</v>
      </c>
      <c r="J21" s="180">
        <f t="shared" si="1"/>
        <v>0</v>
      </c>
    </row>
    <row r="22" spans="1:10" x14ac:dyDescent="0.35">
      <c r="A22" s="176" t="s">
        <v>238</v>
      </c>
      <c r="B22" s="177" t="s">
        <v>209</v>
      </c>
      <c r="C22" s="176" t="s">
        <v>209</v>
      </c>
      <c r="D22" s="197">
        <v>1.73</v>
      </c>
      <c r="E22" s="197"/>
      <c r="F22" s="197"/>
      <c r="G22" s="178"/>
      <c r="H22" s="179">
        <v>5</v>
      </c>
      <c r="I22" s="179">
        <v>6</v>
      </c>
      <c r="J22" s="180">
        <f t="shared" si="1"/>
        <v>0</v>
      </c>
    </row>
    <row r="23" spans="1:10" x14ac:dyDescent="0.35">
      <c r="A23" s="176" t="s">
        <v>239</v>
      </c>
      <c r="B23" s="177" t="s">
        <v>205</v>
      </c>
      <c r="C23" s="176" t="s">
        <v>205</v>
      </c>
      <c r="D23" s="197">
        <v>1.05</v>
      </c>
      <c r="E23" s="197"/>
      <c r="F23" s="197"/>
      <c r="G23" s="178"/>
      <c r="H23" s="179">
        <v>5</v>
      </c>
      <c r="I23" s="179">
        <v>6</v>
      </c>
      <c r="J23" s="180">
        <f t="shared" si="1"/>
        <v>0</v>
      </c>
    </row>
    <row r="24" spans="1:10" x14ac:dyDescent="0.35">
      <c r="A24" s="176" t="s">
        <v>240</v>
      </c>
      <c r="B24" s="177" t="s">
        <v>241</v>
      </c>
      <c r="C24" s="176" t="s">
        <v>209</v>
      </c>
      <c r="D24" s="197">
        <v>0.14000000000000001</v>
      </c>
      <c r="E24" s="197"/>
      <c r="F24" s="197"/>
      <c r="G24" s="178"/>
      <c r="H24" s="179">
        <v>100</v>
      </c>
      <c r="I24" s="179">
        <v>12</v>
      </c>
      <c r="J24" s="180">
        <f t="shared" si="1"/>
        <v>0</v>
      </c>
    </row>
    <row r="25" spans="1:10" ht="29" x14ac:dyDescent="0.35">
      <c r="A25" s="176" t="s">
        <v>242</v>
      </c>
      <c r="B25" s="177" t="s">
        <v>205</v>
      </c>
      <c r="C25" s="176" t="s">
        <v>205</v>
      </c>
      <c r="D25" s="197">
        <v>2.95</v>
      </c>
      <c r="E25" s="197"/>
      <c r="F25" s="197"/>
      <c r="G25" s="178"/>
      <c r="H25" s="179">
        <v>2</v>
      </c>
      <c r="I25" s="179">
        <v>6</v>
      </c>
      <c r="J25" s="180">
        <f t="shared" si="1"/>
        <v>0</v>
      </c>
    </row>
    <row r="26" spans="1:10" x14ac:dyDescent="0.35">
      <c r="A26" s="176" t="s">
        <v>243</v>
      </c>
      <c r="B26" s="177" t="s">
        <v>205</v>
      </c>
      <c r="C26" s="176" t="s">
        <v>205</v>
      </c>
      <c r="D26" s="197">
        <v>1.89</v>
      </c>
      <c r="E26" s="197"/>
      <c r="F26" s="197"/>
      <c r="G26" s="178"/>
      <c r="H26" s="179">
        <v>5</v>
      </c>
      <c r="I26" s="179">
        <v>6</v>
      </c>
      <c r="J26" s="180">
        <f t="shared" si="1"/>
        <v>0</v>
      </c>
    </row>
    <row r="27" spans="1:10" x14ac:dyDescent="0.35">
      <c r="A27" s="191" t="s">
        <v>39</v>
      </c>
      <c r="B27" s="192"/>
      <c r="C27" s="191"/>
      <c r="D27" s="198"/>
      <c r="E27" s="198"/>
      <c r="F27" s="198"/>
      <c r="G27" s="193"/>
      <c r="H27" s="194"/>
      <c r="I27" s="194"/>
      <c r="J27" s="195">
        <f>SUM(J18:J26)</f>
        <v>0</v>
      </c>
    </row>
    <row r="28" spans="1:10" ht="15" customHeight="1" x14ac:dyDescent="0.35">
      <c r="A28" s="331" t="s">
        <v>244</v>
      </c>
      <c r="B28" s="331"/>
      <c r="C28" s="331"/>
      <c r="D28" s="331"/>
      <c r="E28" s="331"/>
      <c r="F28" s="331"/>
      <c r="G28" s="331"/>
      <c r="H28" s="331"/>
      <c r="I28" s="331"/>
      <c r="J28" s="180"/>
    </row>
    <row r="29" spans="1:10" x14ac:dyDescent="0.35">
      <c r="A29" s="176" t="s">
        <v>245</v>
      </c>
      <c r="B29" s="177" t="s">
        <v>246</v>
      </c>
      <c r="C29" s="176" t="s">
        <v>209</v>
      </c>
      <c r="D29" s="197">
        <v>8.36</v>
      </c>
      <c r="E29" s="197"/>
      <c r="F29" s="197"/>
      <c r="G29" s="178"/>
      <c r="H29" s="179">
        <v>5</v>
      </c>
      <c r="I29" s="179">
        <v>6</v>
      </c>
      <c r="J29" s="180">
        <f>G29*H29/I29</f>
        <v>0</v>
      </c>
    </row>
    <row r="30" spans="1:10" x14ac:dyDescent="0.35">
      <c r="A30" s="176" t="s">
        <v>247</v>
      </c>
      <c r="B30" s="177" t="s">
        <v>248</v>
      </c>
      <c r="C30" s="176" t="s">
        <v>209</v>
      </c>
      <c r="D30" s="197">
        <v>1.65</v>
      </c>
      <c r="E30" s="197"/>
      <c r="F30" s="197"/>
      <c r="G30" s="178"/>
      <c r="H30" s="179">
        <v>2</v>
      </c>
      <c r="I30" s="179">
        <v>6</v>
      </c>
      <c r="J30" s="180">
        <f>G30*H30/I30</f>
        <v>0</v>
      </c>
    </row>
    <row r="31" spans="1:10" x14ac:dyDescent="0.35">
      <c r="A31" s="176" t="s">
        <v>249</v>
      </c>
      <c r="B31" s="177" t="s">
        <v>250</v>
      </c>
      <c r="C31" s="176" t="s">
        <v>205</v>
      </c>
      <c r="D31" s="197">
        <v>11.86</v>
      </c>
      <c r="E31" s="197"/>
      <c r="F31" s="197"/>
      <c r="G31" s="178"/>
      <c r="H31" s="179">
        <v>5</v>
      </c>
      <c r="I31" s="179">
        <v>6</v>
      </c>
      <c r="J31" s="180">
        <f>G31*H31/I31</f>
        <v>0</v>
      </c>
    </row>
    <row r="32" spans="1:10" x14ac:dyDescent="0.35">
      <c r="A32" s="176" t="s">
        <v>251</v>
      </c>
      <c r="B32" s="177" t="s">
        <v>246</v>
      </c>
      <c r="C32" s="176" t="s">
        <v>205</v>
      </c>
      <c r="D32" s="197">
        <v>9.9499999999999993</v>
      </c>
      <c r="E32" s="197"/>
      <c r="F32" s="197"/>
      <c r="G32" s="178"/>
      <c r="H32" s="179">
        <v>5</v>
      </c>
      <c r="I32" s="179">
        <v>6</v>
      </c>
      <c r="J32" s="180">
        <f>G32*H32/I32</f>
        <v>0</v>
      </c>
    </row>
    <row r="33" spans="1:10" x14ac:dyDescent="0.35">
      <c r="A33" s="191" t="s">
        <v>39</v>
      </c>
      <c r="B33" s="192"/>
      <c r="C33" s="191"/>
      <c r="D33" s="198"/>
      <c r="E33" s="198"/>
      <c r="F33" s="198"/>
      <c r="G33" s="193"/>
      <c r="H33" s="194"/>
      <c r="I33" s="194"/>
      <c r="J33" s="195">
        <f>SUM(J29:J32)</f>
        <v>0</v>
      </c>
    </row>
    <row r="34" spans="1:10" x14ac:dyDescent="0.35">
      <c r="A34" s="331" t="s">
        <v>252</v>
      </c>
      <c r="B34" s="331"/>
      <c r="C34" s="331"/>
      <c r="D34" s="331"/>
      <c r="E34" s="331"/>
      <c r="F34" s="331"/>
      <c r="G34" s="331"/>
      <c r="H34" s="331"/>
      <c r="I34" s="331"/>
      <c r="J34" s="196"/>
    </row>
    <row r="35" spans="1:10" x14ac:dyDescent="0.35">
      <c r="A35" s="176" t="s">
        <v>253</v>
      </c>
      <c r="B35" s="177" t="s">
        <v>217</v>
      </c>
      <c r="C35" s="176" t="s">
        <v>254</v>
      </c>
      <c r="D35" s="197">
        <v>36.29</v>
      </c>
      <c r="E35" s="197">
        <v>36.380000000000003</v>
      </c>
      <c r="F35" s="197"/>
      <c r="G35" s="178"/>
      <c r="H35" s="179">
        <v>2</v>
      </c>
      <c r="I35" s="179">
        <v>2</v>
      </c>
      <c r="J35" s="180">
        <f t="shared" ref="J35:J59" si="2">G35*H35/I35</f>
        <v>0</v>
      </c>
    </row>
    <row r="36" spans="1:10" x14ac:dyDescent="0.35">
      <c r="A36" s="176" t="s">
        <v>255</v>
      </c>
      <c r="B36" s="177" t="s">
        <v>256</v>
      </c>
      <c r="C36" s="176" t="s">
        <v>257</v>
      </c>
      <c r="D36" s="197">
        <v>18.48</v>
      </c>
      <c r="E36" s="197">
        <v>19.18</v>
      </c>
      <c r="F36" s="197"/>
      <c r="G36" s="178"/>
      <c r="H36" s="179">
        <v>1</v>
      </c>
      <c r="I36" s="179">
        <v>6</v>
      </c>
      <c r="J36" s="180">
        <f t="shared" si="2"/>
        <v>0</v>
      </c>
    </row>
    <row r="37" spans="1:10" x14ac:dyDescent="0.35">
      <c r="A37" s="176" t="s">
        <v>258</v>
      </c>
      <c r="B37" s="177" t="s">
        <v>217</v>
      </c>
      <c r="C37" s="176" t="s">
        <v>259</v>
      </c>
      <c r="D37" s="197">
        <v>10.79</v>
      </c>
      <c r="E37" s="197">
        <v>6.64</v>
      </c>
      <c r="F37" s="197"/>
      <c r="G37" s="178"/>
      <c r="H37" s="179">
        <v>2</v>
      </c>
      <c r="I37" s="179">
        <v>2</v>
      </c>
      <c r="J37" s="180">
        <f t="shared" si="2"/>
        <v>0</v>
      </c>
    </row>
    <row r="38" spans="1:10" x14ac:dyDescent="0.35">
      <c r="A38" s="176" t="s">
        <v>260</v>
      </c>
      <c r="B38" s="177" t="s">
        <v>217</v>
      </c>
      <c r="C38" s="176" t="s">
        <v>259</v>
      </c>
      <c r="D38" s="197">
        <v>17.690000000000001</v>
      </c>
      <c r="E38" s="197">
        <v>15.89</v>
      </c>
      <c r="F38" s="197"/>
      <c r="G38" s="178"/>
      <c r="H38" s="179">
        <v>1</v>
      </c>
      <c r="I38" s="179">
        <v>3</v>
      </c>
      <c r="J38" s="180">
        <f t="shared" si="2"/>
        <v>0</v>
      </c>
    </row>
    <row r="39" spans="1:10" x14ac:dyDescent="0.35">
      <c r="A39" s="176" t="s">
        <v>261</v>
      </c>
      <c r="B39" s="177" t="s">
        <v>217</v>
      </c>
      <c r="C39" s="176" t="s">
        <v>259</v>
      </c>
      <c r="D39" s="197">
        <v>17.09</v>
      </c>
      <c r="E39" s="197">
        <v>21.56</v>
      </c>
      <c r="F39" s="197"/>
      <c r="G39" s="178"/>
      <c r="H39" s="179">
        <v>2</v>
      </c>
      <c r="I39" s="179">
        <v>2</v>
      </c>
      <c r="J39" s="180">
        <f t="shared" si="2"/>
        <v>0</v>
      </c>
    </row>
    <row r="40" spans="1:10" x14ac:dyDescent="0.35">
      <c r="A40" s="176" t="s">
        <v>262</v>
      </c>
      <c r="B40" s="177" t="s">
        <v>241</v>
      </c>
      <c r="C40" s="176" t="s">
        <v>263</v>
      </c>
      <c r="D40" s="197">
        <v>42.99</v>
      </c>
      <c r="E40" s="197">
        <v>22.3</v>
      </c>
      <c r="F40" s="197"/>
      <c r="G40" s="178"/>
      <c r="H40" s="179">
        <v>1</v>
      </c>
      <c r="I40" s="179">
        <v>3</v>
      </c>
      <c r="J40" s="180">
        <f t="shared" si="2"/>
        <v>0</v>
      </c>
    </row>
    <row r="41" spans="1:10" x14ac:dyDescent="0.35">
      <c r="A41" s="176" t="s">
        <v>264</v>
      </c>
      <c r="B41" s="177" t="s">
        <v>217</v>
      </c>
      <c r="C41" s="176" t="s">
        <v>265</v>
      </c>
      <c r="D41" s="197">
        <v>6.09</v>
      </c>
      <c r="E41" s="197">
        <v>14.59</v>
      </c>
      <c r="F41" s="197"/>
      <c r="G41" s="178"/>
      <c r="H41" s="179">
        <v>1</v>
      </c>
      <c r="I41" s="179">
        <v>3</v>
      </c>
      <c r="J41" s="180">
        <f t="shared" si="2"/>
        <v>0</v>
      </c>
    </row>
    <row r="42" spans="1:10" x14ac:dyDescent="0.35">
      <c r="A42" s="176" t="s">
        <v>266</v>
      </c>
      <c r="B42" s="177" t="s">
        <v>217</v>
      </c>
      <c r="C42" s="176" t="s">
        <v>267</v>
      </c>
      <c r="D42" s="197">
        <v>12.09</v>
      </c>
      <c r="E42" s="197">
        <v>11.99</v>
      </c>
      <c r="F42" s="197">
        <v>11.9</v>
      </c>
      <c r="G42" s="178"/>
      <c r="H42" s="179">
        <v>1</v>
      </c>
      <c r="I42" s="179">
        <v>3</v>
      </c>
      <c r="J42" s="180">
        <f t="shared" si="2"/>
        <v>0</v>
      </c>
    </row>
    <row r="43" spans="1:10" x14ac:dyDescent="0.35">
      <c r="A43" s="176" t="s">
        <v>268</v>
      </c>
      <c r="B43" s="177" t="s">
        <v>241</v>
      </c>
      <c r="C43" s="176" t="s">
        <v>259</v>
      </c>
      <c r="D43" s="197">
        <v>5.55</v>
      </c>
      <c r="E43" s="197">
        <v>10.59</v>
      </c>
      <c r="F43" s="197"/>
      <c r="G43" s="178"/>
      <c r="H43" s="179">
        <v>1</v>
      </c>
      <c r="I43" s="179">
        <v>2</v>
      </c>
      <c r="J43" s="180">
        <f t="shared" si="2"/>
        <v>0</v>
      </c>
    </row>
    <row r="44" spans="1:10" x14ac:dyDescent="0.35">
      <c r="A44" s="176" t="s">
        <v>269</v>
      </c>
      <c r="B44" s="177" t="s">
        <v>217</v>
      </c>
      <c r="C44" s="176" t="s">
        <v>259</v>
      </c>
      <c r="D44" s="197">
        <v>4.05</v>
      </c>
      <c r="E44" s="197">
        <v>12.99</v>
      </c>
      <c r="F44" s="197"/>
      <c r="G44" s="178"/>
      <c r="H44" s="179">
        <v>2</v>
      </c>
      <c r="I44" s="179">
        <v>2</v>
      </c>
      <c r="J44" s="180">
        <f t="shared" si="2"/>
        <v>0</v>
      </c>
    </row>
    <row r="45" spans="1:10" x14ac:dyDescent="0.35">
      <c r="A45" s="176" t="s">
        <v>270</v>
      </c>
      <c r="B45" s="177" t="s">
        <v>217</v>
      </c>
      <c r="C45" s="176" t="s">
        <v>265</v>
      </c>
      <c r="D45" s="197">
        <v>21.99</v>
      </c>
      <c r="E45" s="197">
        <v>20.99</v>
      </c>
      <c r="F45" s="197"/>
      <c r="G45" s="178"/>
      <c r="H45" s="179">
        <v>2</v>
      </c>
      <c r="I45" s="179">
        <v>2</v>
      </c>
      <c r="J45" s="180">
        <f t="shared" si="2"/>
        <v>0</v>
      </c>
    </row>
    <row r="46" spans="1:10" x14ac:dyDescent="0.35">
      <c r="A46" s="176" t="s">
        <v>271</v>
      </c>
      <c r="B46" s="177" t="s">
        <v>241</v>
      </c>
      <c r="C46" s="176" t="s">
        <v>272</v>
      </c>
      <c r="D46" s="197">
        <v>11.65</v>
      </c>
      <c r="E46" s="197">
        <v>13.29</v>
      </c>
      <c r="F46" s="197"/>
      <c r="G46" s="178"/>
      <c r="H46" s="179">
        <v>1</v>
      </c>
      <c r="I46" s="179">
        <v>3</v>
      </c>
      <c r="J46" s="180">
        <f t="shared" si="2"/>
        <v>0</v>
      </c>
    </row>
    <row r="47" spans="1:10" x14ac:dyDescent="0.35">
      <c r="A47" s="176" t="s">
        <v>273</v>
      </c>
      <c r="B47" s="177" t="s">
        <v>217</v>
      </c>
      <c r="C47" s="176" t="s">
        <v>259</v>
      </c>
      <c r="D47" s="197">
        <v>18.649999999999999</v>
      </c>
      <c r="E47" s="197">
        <v>20.190000000000001</v>
      </c>
      <c r="F47" s="197"/>
      <c r="G47" s="178"/>
      <c r="H47" s="179">
        <v>1</v>
      </c>
      <c r="I47" s="179">
        <v>3</v>
      </c>
      <c r="J47" s="180">
        <f t="shared" si="2"/>
        <v>0</v>
      </c>
    </row>
    <row r="48" spans="1:10" x14ac:dyDescent="0.35">
      <c r="A48" s="176" t="s">
        <v>274</v>
      </c>
      <c r="B48" s="177" t="s">
        <v>275</v>
      </c>
      <c r="C48" s="176" t="s">
        <v>276</v>
      </c>
      <c r="D48" s="197">
        <v>43.49</v>
      </c>
      <c r="E48" s="197">
        <v>48.5</v>
      </c>
      <c r="F48" s="197"/>
      <c r="G48" s="178"/>
      <c r="H48" s="179">
        <v>2</v>
      </c>
      <c r="I48" s="179">
        <v>2</v>
      </c>
      <c r="J48" s="180">
        <f t="shared" si="2"/>
        <v>0</v>
      </c>
    </row>
    <row r="49" spans="1:10" x14ac:dyDescent="0.35">
      <c r="A49" s="176" t="s">
        <v>277</v>
      </c>
      <c r="B49" s="177" t="s">
        <v>217</v>
      </c>
      <c r="C49" s="176" t="s">
        <v>259</v>
      </c>
      <c r="D49" s="197">
        <v>7.69</v>
      </c>
      <c r="E49" s="197">
        <v>7.75</v>
      </c>
      <c r="F49" s="197">
        <v>8.09</v>
      </c>
      <c r="G49" s="178"/>
      <c r="H49" s="179">
        <v>1</v>
      </c>
      <c r="I49" s="179">
        <v>2</v>
      </c>
      <c r="J49" s="180">
        <f t="shared" si="2"/>
        <v>0</v>
      </c>
    </row>
    <row r="50" spans="1:10" x14ac:dyDescent="0.35">
      <c r="A50" s="176" t="s">
        <v>278</v>
      </c>
      <c r="B50" s="177" t="s">
        <v>279</v>
      </c>
      <c r="C50" s="176" t="s">
        <v>205</v>
      </c>
      <c r="D50" s="197">
        <v>21.69</v>
      </c>
      <c r="E50" s="197">
        <v>36.01</v>
      </c>
      <c r="F50" s="197"/>
      <c r="G50" s="178"/>
      <c r="H50" s="179">
        <v>1</v>
      </c>
      <c r="I50" s="179">
        <v>3</v>
      </c>
      <c r="J50" s="180">
        <f t="shared" si="2"/>
        <v>0</v>
      </c>
    </row>
    <row r="51" spans="1:10" x14ac:dyDescent="0.35">
      <c r="A51" s="176" t="s">
        <v>280</v>
      </c>
      <c r="B51" s="177" t="s">
        <v>217</v>
      </c>
      <c r="C51" s="176" t="s">
        <v>259</v>
      </c>
      <c r="D51" s="197">
        <v>46.99</v>
      </c>
      <c r="E51" s="197">
        <v>29</v>
      </c>
      <c r="F51" s="197"/>
      <c r="G51" s="178"/>
      <c r="H51" s="179">
        <v>2</v>
      </c>
      <c r="I51" s="179">
        <v>2</v>
      </c>
      <c r="J51" s="180">
        <f t="shared" si="2"/>
        <v>0</v>
      </c>
    </row>
    <row r="52" spans="1:10" x14ac:dyDescent="0.35">
      <c r="A52" s="176" t="s">
        <v>281</v>
      </c>
      <c r="B52" s="177" t="s">
        <v>282</v>
      </c>
      <c r="C52" s="176" t="s">
        <v>283</v>
      </c>
      <c r="D52" s="197">
        <v>10.89</v>
      </c>
      <c r="E52" s="197">
        <v>10.98</v>
      </c>
      <c r="F52" s="197"/>
      <c r="G52" s="178"/>
      <c r="H52" s="179">
        <v>1</v>
      </c>
      <c r="I52" s="179">
        <v>2</v>
      </c>
      <c r="J52" s="180">
        <f t="shared" si="2"/>
        <v>0</v>
      </c>
    </row>
    <row r="53" spans="1:10" x14ac:dyDescent="0.35">
      <c r="A53" s="176" t="s">
        <v>284</v>
      </c>
      <c r="B53" s="177" t="s">
        <v>241</v>
      </c>
      <c r="C53" s="176" t="s">
        <v>285</v>
      </c>
      <c r="D53" s="197">
        <v>7.69</v>
      </c>
      <c r="E53" s="197">
        <v>7.79</v>
      </c>
      <c r="F53" s="197"/>
      <c r="G53" s="178"/>
      <c r="H53" s="179">
        <v>1</v>
      </c>
      <c r="I53" s="179">
        <v>6</v>
      </c>
      <c r="J53" s="180">
        <f t="shared" si="2"/>
        <v>0</v>
      </c>
    </row>
    <row r="54" spans="1:10" x14ac:dyDescent="0.35">
      <c r="A54" s="176" t="s">
        <v>286</v>
      </c>
      <c r="B54" s="177" t="s">
        <v>287</v>
      </c>
      <c r="C54" s="176" t="s">
        <v>205</v>
      </c>
      <c r="D54" s="197">
        <v>38.99</v>
      </c>
      <c r="E54" s="197">
        <v>39.39</v>
      </c>
      <c r="F54" s="197"/>
      <c r="G54" s="178"/>
      <c r="H54" s="179">
        <v>1</v>
      </c>
      <c r="I54" s="179">
        <v>3</v>
      </c>
      <c r="J54" s="180">
        <f t="shared" si="2"/>
        <v>0</v>
      </c>
    </row>
    <row r="55" spans="1:10" x14ac:dyDescent="0.35">
      <c r="A55" s="176" t="s">
        <v>288</v>
      </c>
      <c r="B55" s="177" t="s">
        <v>217</v>
      </c>
      <c r="C55" s="176" t="s">
        <v>289</v>
      </c>
      <c r="D55" s="197">
        <v>21.79</v>
      </c>
      <c r="E55" s="197">
        <v>19.989999999999998</v>
      </c>
      <c r="F55" s="197"/>
      <c r="G55" s="178"/>
      <c r="H55" s="179">
        <v>2</v>
      </c>
      <c r="I55" s="179">
        <v>1</v>
      </c>
      <c r="J55" s="180">
        <f t="shared" si="2"/>
        <v>0</v>
      </c>
    </row>
    <row r="56" spans="1:10" x14ac:dyDescent="0.35">
      <c r="A56" s="176" t="s">
        <v>290</v>
      </c>
      <c r="B56" s="177" t="s">
        <v>241</v>
      </c>
      <c r="C56" s="176" t="s">
        <v>291</v>
      </c>
      <c r="D56" s="197">
        <v>21.99</v>
      </c>
      <c r="E56" s="197">
        <v>21.59</v>
      </c>
      <c r="F56" s="197"/>
      <c r="G56" s="178"/>
      <c r="H56" s="179">
        <v>1</v>
      </c>
      <c r="I56" s="179">
        <v>2</v>
      </c>
      <c r="J56" s="180">
        <f t="shared" si="2"/>
        <v>0</v>
      </c>
    </row>
    <row r="57" spans="1:10" x14ac:dyDescent="0.35">
      <c r="A57" s="176" t="s">
        <v>292</v>
      </c>
      <c r="B57" s="177" t="s">
        <v>217</v>
      </c>
      <c r="C57" s="176" t="s">
        <v>293</v>
      </c>
      <c r="D57" s="197">
        <v>10.19</v>
      </c>
      <c r="E57" s="197">
        <v>11.28</v>
      </c>
      <c r="F57" s="197"/>
      <c r="G57" s="178"/>
      <c r="H57" s="179">
        <v>2</v>
      </c>
      <c r="I57" s="179">
        <v>3</v>
      </c>
      <c r="J57" s="180">
        <f t="shared" si="2"/>
        <v>0</v>
      </c>
    </row>
    <row r="58" spans="1:10" x14ac:dyDescent="0.35">
      <c r="A58" s="176" t="s">
        <v>294</v>
      </c>
      <c r="B58" s="177" t="s">
        <v>241</v>
      </c>
      <c r="C58" s="176" t="s">
        <v>295</v>
      </c>
      <c r="D58" s="197">
        <v>23.95</v>
      </c>
      <c r="E58" s="197">
        <v>47.59</v>
      </c>
      <c r="F58" s="197"/>
      <c r="G58" s="178"/>
      <c r="H58" s="179">
        <v>3</v>
      </c>
      <c r="I58" s="179">
        <v>2</v>
      </c>
      <c r="J58" s="180">
        <f t="shared" si="2"/>
        <v>0</v>
      </c>
    </row>
    <row r="59" spans="1:10" x14ac:dyDescent="0.35">
      <c r="A59" s="176" t="s">
        <v>296</v>
      </c>
      <c r="B59" s="177" t="s">
        <v>241</v>
      </c>
      <c r="C59" s="176" t="s">
        <v>272</v>
      </c>
      <c r="D59" s="197">
        <v>28.99</v>
      </c>
      <c r="E59" s="197">
        <v>29.03</v>
      </c>
      <c r="F59" s="197"/>
      <c r="G59" s="178"/>
      <c r="H59" s="179">
        <v>2</v>
      </c>
      <c r="I59" s="179">
        <v>3</v>
      </c>
      <c r="J59" s="180">
        <f t="shared" si="2"/>
        <v>0</v>
      </c>
    </row>
    <row r="60" spans="1:10" x14ac:dyDescent="0.35">
      <c r="A60" s="191" t="s">
        <v>39</v>
      </c>
      <c r="B60" s="192"/>
      <c r="C60" s="191"/>
      <c r="D60" s="198"/>
      <c r="E60" s="198"/>
      <c r="F60" s="198"/>
      <c r="G60" s="193"/>
      <c r="H60" s="194"/>
      <c r="I60" s="194"/>
      <c r="J60" s="195">
        <f>SUM(J35:J59)</f>
        <v>0</v>
      </c>
    </row>
    <row r="61" spans="1:10" x14ac:dyDescent="0.35">
      <c r="A61" s="331" t="s">
        <v>297</v>
      </c>
      <c r="B61" s="331"/>
      <c r="C61" s="331"/>
      <c r="D61" s="331"/>
      <c r="E61" s="331"/>
      <c r="F61" s="331"/>
      <c r="G61" s="331"/>
      <c r="H61" s="331"/>
      <c r="I61" s="331"/>
      <c r="J61" s="331"/>
    </row>
    <row r="62" spans="1:10" x14ac:dyDescent="0.35">
      <c r="A62" s="176" t="s">
        <v>298</v>
      </c>
      <c r="B62" s="177" t="s">
        <v>287</v>
      </c>
      <c r="C62" s="176" t="s">
        <v>299</v>
      </c>
      <c r="D62" s="197">
        <v>57.99</v>
      </c>
      <c r="E62" s="197">
        <v>57.59</v>
      </c>
      <c r="F62" s="197"/>
      <c r="G62" s="178"/>
      <c r="H62" s="179">
        <v>2</v>
      </c>
      <c r="I62" s="179">
        <v>1</v>
      </c>
      <c r="J62" s="180">
        <f>G62*H62/I62</f>
        <v>0</v>
      </c>
    </row>
    <row r="63" spans="1:10" x14ac:dyDescent="0.35">
      <c r="A63" s="176" t="s">
        <v>300</v>
      </c>
      <c r="B63" s="177" t="s">
        <v>301</v>
      </c>
      <c r="C63" s="176" t="s">
        <v>205</v>
      </c>
      <c r="D63" s="197">
        <v>19.690000000000001</v>
      </c>
      <c r="E63" s="197">
        <v>15.19</v>
      </c>
      <c r="F63" s="197"/>
      <c r="G63" s="178"/>
      <c r="H63" s="179">
        <v>1</v>
      </c>
      <c r="I63" s="179">
        <v>3</v>
      </c>
      <c r="J63" s="180">
        <f>G63*H63/I63</f>
        <v>0</v>
      </c>
    </row>
    <row r="64" spans="1:10" x14ac:dyDescent="0.35">
      <c r="A64" s="176" t="s">
        <v>302</v>
      </c>
      <c r="B64" s="177" t="s">
        <v>303</v>
      </c>
      <c r="C64" s="176" t="s">
        <v>304</v>
      </c>
      <c r="D64" s="197">
        <v>35.29</v>
      </c>
      <c r="E64" s="197">
        <v>33.57</v>
      </c>
      <c r="F64" s="197"/>
      <c r="G64" s="178"/>
      <c r="H64" s="179">
        <v>1</v>
      </c>
      <c r="I64" s="179">
        <v>3</v>
      </c>
      <c r="J64" s="180">
        <f>G64*H64/I64</f>
        <v>0</v>
      </c>
    </row>
    <row r="65" spans="1:10" ht="15" customHeight="1" x14ac:dyDescent="0.35">
      <c r="A65" s="176" t="s">
        <v>305</v>
      </c>
      <c r="B65" s="177" t="s">
        <v>306</v>
      </c>
      <c r="C65" s="176" t="s">
        <v>307</v>
      </c>
      <c r="D65" s="197">
        <v>65.989999999999995</v>
      </c>
      <c r="E65" s="197">
        <v>70.989999999999995</v>
      </c>
      <c r="F65" s="197"/>
      <c r="G65" s="178"/>
      <c r="H65" s="179">
        <v>1</v>
      </c>
      <c r="I65" s="179">
        <v>3</v>
      </c>
      <c r="J65" s="180">
        <f>G65*H65/I65</f>
        <v>0</v>
      </c>
    </row>
    <row r="66" spans="1:10" x14ac:dyDescent="0.35">
      <c r="A66" s="191" t="s">
        <v>39</v>
      </c>
      <c r="B66" s="192"/>
      <c r="C66" s="191"/>
      <c r="D66" s="198"/>
      <c r="E66" s="198"/>
      <c r="F66" s="198"/>
      <c r="G66" s="193"/>
      <c r="H66" s="194"/>
      <c r="I66" s="194"/>
      <c r="J66" s="195">
        <f>SUM(J62:J65)</f>
        <v>0</v>
      </c>
    </row>
    <row r="67" spans="1:10" x14ac:dyDescent="0.35">
      <c r="A67" s="331" t="s">
        <v>308</v>
      </c>
      <c r="B67" s="331"/>
      <c r="C67" s="331"/>
      <c r="D67" s="331"/>
      <c r="E67" s="331"/>
      <c r="F67" s="331"/>
      <c r="G67" s="331"/>
      <c r="H67" s="331"/>
      <c r="I67" s="331"/>
      <c r="J67" s="331"/>
    </row>
    <row r="68" spans="1:10" x14ac:dyDescent="0.35">
      <c r="A68" s="176" t="s">
        <v>309</v>
      </c>
      <c r="B68" s="177" t="s">
        <v>275</v>
      </c>
      <c r="C68" s="176" t="s">
        <v>310</v>
      </c>
      <c r="D68" s="197">
        <v>9.15</v>
      </c>
      <c r="E68" s="197">
        <v>8.85</v>
      </c>
      <c r="F68" s="197"/>
      <c r="G68" s="178"/>
      <c r="H68" s="179">
        <v>1</v>
      </c>
      <c r="I68" s="179">
        <v>2</v>
      </c>
      <c r="J68" s="180">
        <f t="shared" ref="J68:J78" si="3">G68*H68/I68</f>
        <v>0</v>
      </c>
    </row>
    <row r="69" spans="1:10" x14ac:dyDescent="0.35">
      <c r="A69" s="176" t="s">
        <v>311</v>
      </c>
      <c r="B69" s="177" t="s">
        <v>312</v>
      </c>
      <c r="C69" s="176" t="s">
        <v>313</v>
      </c>
      <c r="D69" s="197">
        <v>6.19</v>
      </c>
      <c r="E69" s="197"/>
      <c r="F69" s="197"/>
      <c r="G69" s="178"/>
      <c r="H69" s="179">
        <v>1</v>
      </c>
      <c r="I69" s="179">
        <v>3</v>
      </c>
      <c r="J69" s="180">
        <f t="shared" si="3"/>
        <v>0</v>
      </c>
    </row>
    <row r="70" spans="1:10" x14ac:dyDescent="0.35">
      <c r="A70" s="176" t="s">
        <v>314</v>
      </c>
      <c r="B70" s="177" t="s">
        <v>315</v>
      </c>
      <c r="C70" s="176" t="s">
        <v>209</v>
      </c>
      <c r="D70" s="197">
        <v>5.14</v>
      </c>
      <c r="E70" s="197"/>
      <c r="F70" s="197"/>
      <c r="G70" s="178"/>
      <c r="H70" s="179">
        <v>1</v>
      </c>
      <c r="I70" s="179">
        <v>3</v>
      </c>
      <c r="J70" s="180">
        <f t="shared" si="3"/>
        <v>0</v>
      </c>
    </row>
    <row r="71" spans="1:10" x14ac:dyDescent="0.35">
      <c r="A71" s="176" t="s">
        <v>316</v>
      </c>
      <c r="B71" s="177" t="s">
        <v>317</v>
      </c>
      <c r="C71" s="176" t="s">
        <v>209</v>
      </c>
      <c r="D71" s="197">
        <v>16.989999999999998</v>
      </c>
      <c r="E71" s="197">
        <v>25.19</v>
      </c>
      <c r="F71" s="197"/>
      <c r="G71" s="178"/>
      <c r="H71" s="179">
        <v>2</v>
      </c>
      <c r="I71" s="179">
        <v>2</v>
      </c>
      <c r="J71" s="180">
        <f t="shared" si="3"/>
        <v>0</v>
      </c>
    </row>
    <row r="72" spans="1:10" x14ac:dyDescent="0.35">
      <c r="A72" s="176" t="s">
        <v>318</v>
      </c>
      <c r="B72" s="177" t="s">
        <v>241</v>
      </c>
      <c r="C72" s="176" t="s">
        <v>319</v>
      </c>
      <c r="D72" s="197">
        <v>28.99</v>
      </c>
      <c r="E72" s="197"/>
      <c r="F72" s="197"/>
      <c r="G72" s="178"/>
      <c r="H72" s="179">
        <v>1</v>
      </c>
      <c r="I72" s="179">
        <v>3</v>
      </c>
      <c r="J72" s="180">
        <f t="shared" si="3"/>
        <v>0</v>
      </c>
    </row>
    <row r="73" spans="1:10" x14ac:dyDescent="0.35">
      <c r="A73" s="176" t="s">
        <v>320</v>
      </c>
      <c r="B73" s="177" t="s">
        <v>209</v>
      </c>
      <c r="C73" s="176" t="s">
        <v>321</v>
      </c>
      <c r="D73" s="197">
        <v>2.58</v>
      </c>
      <c r="E73" s="197"/>
      <c r="F73" s="197"/>
      <c r="G73" s="178"/>
      <c r="H73" s="179">
        <v>10</v>
      </c>
      <c r="I73" s="179">
        <v>3</v>
      </c>
      <c r="J73" s="180">
        <f t="shared" si="3"/>
        <v>0</v>
      </c>
    </row>
    <row r="74" spans="1:10" x14ac:dyDescent="0.35">
      <c r="A74" s="176" t="s">
        <v>322</v>
      </c>
      <c r="B74" s="177" t="s">
        <v>323</v>
      </c>
      <c r="C74" s="176" t="s">
        <v>205</v>
      </c>
      <c r="D74" s="197">
        <v>9.6300000000000008</v>
      </c>
      <c r="E74" s="197">
        <v>15.09</v>
      </c>
      <c r="F74" s="197"/>
      <c r="G74" s="178"/>
      <c r="H74" s="179">
        <v>4</v>
      </c>
      <c r="I74" s="179">
        <v>3</v>
      </c>
      <c r="J74" s="180">
        <f t="shared" si="3"/>
        <v>0</v>
      </c>
    </row>
    <row r="75" spans="1:10" x14ac:dyDescent="0.35">
      <c r="A75" s="176" t="s">
        <v>324</v>
      </c>
      <c r="B75" s="177" t="s">
        <v>325</v>
      </c>
      <c r="C75" s="176" t="s">
        <v>205</v>
      </c>
      <c r="D75" s="197">
        <v>22.27</v>
      </c>
      <c r="E75" s="197">
        <v>17.39</v>
      </c>
      <c r="F75" s="197"/>
      <c r="G75" s="178"/>
      <c r="H75" s="179">
        <v>4</v>
      </c>
      <c r="I75" s="179">
        <v>6</v>
      </c>
      <c r="J75" s="180">
        <f t="shared" si="3"/>
        <v>0</v>
      </c>
    </row>
    <row r="76" spans="1:10" x14ac:dyDescent="0.35">
      <c r="A76" s="176" t="s">
        <v>326</v>
      </c>
      <c r="B76" s="177" t="s">
        <v>327</v>
      </c>
      <c r="C76" s="176" t="s">
        <v>209</v>
      </c>
      <c r="D76" s="197">
        <v>17.39</v>
      </c>
      <c r="E76" s="197">
        <v>22.07</v>
      </c>
      <c r="F76" s="197"/>
      <c r="G76" s="178"/>
      <c r="H76" s="179">
        <v>4</v>
      </c>
      <c r="I76" s="179">
        <v>3</v>
      </c>
      <c r="J76" s="180">
        <f t="shared" si="3"/>
        <v>0</v>
      </c>
    </row>
    <row r="77" spans="1:10" x14ac:dyDescent="0.35">
      <c r="A77" s="176" t="s">
        <v>328</v>
      </c>
      <c r="B77" s="177" t="s">
        <v>329</v>
      </c>
      <c r="C77" s="176" t="s">
        <v>330</v>
      </c>
      <c r="D77" s="197">
        <v>114.9</v>
      </c>
      <c r="E77" s="197">
        <v>127.35</v>
      </c>
      <c r="F77" s="197"/>
      <c r="G77" s="178"/>
      <c r="H77" s="179">
        <v>1</v>
      </c>
      <c r="I77" s="179">
        <v>4</v>
      </c>
      <c r="J77" s="180">
        <f t="shared" si="3"/>
        <v>0</v>
      </c>
    </row>
    <row r="78" spans="1:10" x14ac:dyDescent="0.35">
      <c r="A78" s="176" t="s">
        <v>336</v>
      </c>
      <c r="B78" s="177" t="s">
        <v>337</v>
      </c>
      <c r="C78" s="176" t="s">
        <v>337</v>
      </c>
      <c r="D78" s="197">
        <v>103.99</v>
      </c>
      <c r="E78" s="197">
        <v>200</v>
      </c>
      <c r="F78" s="197"/>
      <c r="G78" s="178"/>
      <c r="H78" s="179">
        <v>2</v>
      </c>
      <c r="I78" s="179">
        <v>12</v>
      </c>
      <c r="J78" s="180">
        <f t="shared" si="3"/>
        <v>0</v>
      </c>
    </row>
    <row r="79" spans="1:10" x14ac:dyDescent="0.35">
      <c r="A79" s="191" t="s">
        <v>39</v>
      </c>
      <c r="B79" s="192"/>
      <c r="C79" s="191"/>
      <c r="D79" s="198"/>
      <c r="E79" s="198"/>
      <c r="F79" s="198"/>
      <c r="G79" s="193"/>
      <c r="H79" s="194"/>
      <c r="I79" s="194"/>
      <c r="J79" s="195">
        <f>SUM(J68:J78)</f>
        <v>0</v>
      </c>
    </row>
    <row r="80" spans="1:10" ht="15.5" x14ac:dyDescent="0.35">
      <c r="A80" s="328" t="s">
        <v>331</v>
      </c>
      <c r="B80" s="328"/>
      <c r="C80" s="328"/>
      <c r="D80" s="328"/>
      <c r="E80" s="328"/>
      <c r="F80" s="328"/>
      <c r="G80" s="328"/>
      <c r="H80" s="328"/>
      <c r="I80" s="328"/>
      <c r="J80" s="235">
        <f>J16+J27+J33+J60+J66+J79</f>
        <v>0</v>
      </c>
    </row>
    <row r="81" spans="1:10" ht="15" customHeight="1" x14ac:dyDescent="0.35">
      <c r="A81" s="329" t="s">
        <v>430</v>
      </c>
      <c r="B81" s="329"/>
      <c r="C81" s="329"/>
      <c r="D81" s="329"/>
      <c r="E81" s="329"/>
      <c r="F81" s="329"/>
      <c r="G81" s="329"/>
      <c r="H81" s="329"/>
      <c r="I81" s="329"/>
      <c r="J81" s="236">
        <f>J80/7</f>
        <v>0</v>
      </c>
    </row>
    <row r="82" spans="1:10" ht="48" customHeight="1" x14ac:dyDescent="0.35">
      <c r="A82" s="330" t="s">
        <v>332</v>
      </c>
      <c r="B82" s="330"/>
      <c r="C82" s="330"/>
      <c r="D82" s="330"/>
      <c r="E82" s="330"/>
      <c r="F82" s="330"/>
      <c r="G82" s="330"/>
      <c r="H82" s="330"/>
      <c r="I82" s="330"/>
      <c r="J82" s="330"/>
    </row>
  </sheetData>
  <mergeCells count="9">
    <mergeCell ref="A80:I80"/>
    <mergeCell ref="A81:I81"/>
    <mergeCell ref="A82:J82"/>
    <mergeCell ref="A2:J2"/>
    <mergeCell ref="A17:J17"/>
    <mergeCell ref="A28:I28"/>
    <mergeCell ref="A34:I34"/>
    <mergeCell ref="A61:J61"/>
    <mergeCell ref="A67:J67"/>
  </mergeCells>
  <pageMargins left="0.51181102362204722" right="0.51181102362204722" top="0.39370078740157483" bottom="0.39370078740157483" header="0" footer="0.11811023622047245"/>
  <pageSetup paperSize="9"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00569-5D1A-49F7-9C19-5935BF734831}">
  <sheetPr>
    <pageSetUpPr fitToPage="1"/>
  </sheetPr>
  <dimension ref="A1:N6"/>
  <sheetViews>
    <sheetView workbookViewId="0">
      <selection activeCell="A118" sqref="A118:I118"/>
    </sheetView>
  </sheetViews>
  <sheetFormatPr defaultRowHeight="14.5" x14ac:dyDescent="0.35"/>
  <cols>
    <col min="1" max="1" width="15.6328125" customWidth="1"/>
    <col min="2" max="2" width="9.54296875" bestFit="1" customWidth="1"/>
    <col min="3" max="3" width="12.90625" customWidth="1"/>
    <col min="4" max="4" width="13.08984375" customWidth="1"/>
    <col min="5" max="5" width="15.7265625" customWidth="1"/>
    <col min="6" max="6" width="12.81640625" customWidth="1"/>
    <col min="7" max="8" width="11.54296875" customWidth="1"/>
    <col min="9" max="9" width="12.36328125" customWidth="1"/>
    <col min="10" max="10" width="12.26953125" customWidth="1"/>
    <col min="11" max="11" width="12.6328125" customWidth="1"/>
    <col min="12" max="14" width="9.54296875" bestFit="1" customWidth="1"/>
  </cols>
  <sheetData>
    <row r="1" spans="1:14" ht="78" x14ac:dyDescent="0.35">
      <c r="A1" s="181" t="s">
        <v>432</v>
      </c>
      <c r="B1" s="181" t="s">
        <v>433</v>
      </c>
      <c r="C1" s="182" t="s">
        <v>434</v>
      </c>
      <c r="D1" s="182" t="s">
        <v>435</v>
      </c>
      <c r="E1" s="182" t="s">
        <v>436</v>
      </c>
      <c r="F1" s="182" t="s">
        <v>437</v>
      </c>
      <c r="G1" s="183" t="s">
        <v>438</v>
      </c>
      <c r="H1" s="183" t="s">
        <v>439</v>
      </c>
      <c r="I1" s="183" t="s">
        <v>440</v>
      </c>
      <c r="J1" s="183" t="s">
        <v>441</v>
      </c>
      <c r="K1" s="183" t="s">
        <v>442</v>
      </c>
      <c r="L1" s="184" t="s">
        <v>443</v>
      </c>
      <c r="M1" s="181" t="s">
        <v>444</v>
      </c>
      <c r="N1" s="185" t="s">
        <v>445</v>
      </c>
    </row>
    <row r="2" spans="1:14" ht="27" customHeight="1" x14ac:dyDescent="0.35">
      <c r="A2" s="181" t="s">
        <v>42</v>
      </c>
      <c r="B2" s="186">
        <v>5475.28</v>
      </c>
      <c r="C2" s="187">
        <f>10864/2</f>
        <v>5432</v>
      </c>
      <c r="D2" s="188">
        <f>(8376.69/26)*20</f>
        <v>6443.6076923076926</v>
      </c>
      <c r="E2" s="188"/>
      <c r="F2" s="187">
        <f>11098/2</f>
        <v>5549</v>
      </c>
      <c r="G2" s="187">
        <v>5700.3</v>
      </c>
      <c r="H2" s="187">
        <v>6500</v>
      </c>
      <c r="I2" s="188" t="s">
        <v>35</v>
      </c>
      <c r="J2" s="188" t="s">
        <v>35</v>
      </c>
      <c r="K2" s="187">
        <v>6451.2</v>
      </c>
      <c r="L2" s="187">
        <v>4284</v>
      </c>
      <c r="M2" s="187">
        <f>AVERAGE(C2:L2)</f>
        <v>5765.7296703296697</v>
      </c>
      <c r="N2" s="189">
        <v>5475.28</v>
      </c>
    </row>
    <row r="3" spans="1:14" x14ac:dyDescent="0.35">
      <c r="A3" s="181" t="s">
        <v>47</v>
      </c>
      <c r="B3" s="186">
        <v>2373.6799999999998</v>
      </c>
      <c r="C3" s="187">
        <f>4278/2</f>
        <v>2139</v>
      </c>
      <c r="D3" s="187">
        <f>4305.82/2</f>
        <v>2152.91</v>
      </c>
      <c r="E3" s="187">
        <f>4405.7/2</f>
        <v>2202.85</v>
      </c>
      <c r="F3" s="187">
        <f>5322/2</f>
        <v>2661</v>
      </c>
      <c r="G3" s="188" t="s">
        <v>35</v>
      </c>
      <c r="H3" s="188" t="s">
        <v>35</v>
      </c>
      <c r="I3" s="188" t="s">
        <v>35</v>
      </c>
      <c r="J3" s="188" t="s">
        <v>35</v>
      </c>
      <c r="K3" s="188" t="s">
        <v>35</v>
      </c>
      <c r="L3" s="188" t="s">
        <v>35</v>
      </c>
      <c r="M3" s="187">
        <f>AVERAGE(C3:L3)</f>
        <v>2288.94</v>
      </c>
      <c r="N3" s="189">
        <v>2373.6799999999998</v>
      </c>
    </row>
    <row r="4" spans="1:14" ht="26" x14ac:dyDescent="0.35">
      <c r="A4" s="181" t="s">
        <v>43</v>
      </c>
      <c r="B4" s="186">
        <v>1579.52</v>
      </c>
      <c r="C4" s="187">
        <v>1743</v>
      </c>
      <c r="D4" s="188">
        <v>1393.77</v>
      </c>
      <c r="E4" s="188">
        <v>1663</v>
      </c>
      <c r="F4" s="187">
        <v>1822</v>
      </c>
      <c r="G4" s="187">
        <v>1619.7</v>
      </c>
      <c r="H4" s="187">
        <v>1224.8699999999999</v>
      </c>
      <c r="I4" s="188" t="s">
        <v>35</v>
      </c>
      <c r="J4" s="188" t="s">
        <v>35</v>
      </c>
      <c r="K4" s="187">
        <v>1370.85</v>
      </c>
      <c r="L4" s="187">
        <v>1252</v>
      </c>
      <c r="M4" s="187">
        <f>AVERAGE(C4:L4)</f>
        <v>1511.1487500000001</v>
      </c>
      <c r="N4" s="189">
        <v>1579.52</v>
      </c>
    </row>
    <row r="5" spans="1:14" x14ac:dyDescent="0.35">
      <c r="A5" s="181" t="s">
        <v>44</v>
      </c>
      <c r="B5" s="186">
        <v>2437.66</v>
      </c>
      <c r="C5" s="187">
        <v>2527</v>
      </c>
      <c r="D5" s="188">
        <v>2591.62</v>
      </c>
      <c r="E5" s="188">
        <v>2277</v>
      </c>
      <c r="F5" s="187">
        <v>2813</v>
      </c>
      <c r="G5" s="187">
        <v>2610.15</v>
      </c>
      <c r="H5" s="187">
        <v>2200</v>
      </c>
      <c r="I5" s="188" t="s">
        <v>35</v>
      </c>
      <c r="J5" s="188" t="s">
        <v>35</v>
      </c>
      <c r="K5" s="187">
        <v>2520.64</v>
      </c>
      <c r="L5" s="188" t="s">
        <v>35</v>
      </c>
      <c r="M5" s="187">
        <f>AVERAGE(C5:L5)</f>
        <v>2505.63</v>
      </c>
      <c r="N5" s="189">
        <v>2437.66</v>
      </c>
    </row>
    <row r="6" spans="1:14" ht="39" x14ac:dyDescent="0.35">
      <c r="A6" s="181" t="s">
        <v>446</v>
      </c>
      <c r="B6" s="186">
        <v>1458.8</v>
      </c>
      <c r="C6" s="187">
        <v>1812</v>
      </c>
      <c r="D6" s="188">
        <v>1864.53</v>
      </c>
      <c r="E6" s="188">
        <v>1751</v>
      </c>
      <c r="F6" s="187">
        <v>2080</v>
      </c>
      <c r="G6" s="188" t="s">
        <v>35</v>
      </c>
      <c r="H6" s="188" t="s">
        <v>35</v>
      </c>
      <c r="I6" s="187">
        <v>2091.6799999999998</v>
      </c>
      <c r="J6" s="187">
        <v>1872.2</v>
      </c>
      <c r="K6" s="187"/>
      <c r="L6" s="188" t="s">
        <v>35</v>
      </c>
      <c r="M6" s="187">
        <f>AVERAGE(C6:L6)</f>
        <v>1911.9016666666666</v>
      </c>
      <c r="N6" s="189">
        <f>1911.9</f>
        <v>1911.9</v>
      </c>
    </row>
  </sheetData>
  <pageMargins left="0.511811024" right="0.511811024" top="0.78740157499999996" bottom="0.78740157499999996" header="0.31496062000000002" footer="0.31496062000000002"/>
  <pageSetup paperSize="9" scale="8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B73C2-7CEC-4C70-B057-2AA2629BE2F2}">
  <dimension ref="A1:O23"/>
  <sheetViews>
    <sheetView view="pageBreakPreview" topLeftCell="A13" zoomScale="130" zoomScaleNormal="100" zoomScaleSheetLayoutView="130" workbookViewId="0">
      <selection activeCell="C20" sqref="C20:C22"/>
    </sheetView>
  </sheetViews>
  <sheetFormatPr defaultRowHeight="14.5" x14ac:dyDescent="0.35"/>
  <cols>
    <col min="1" max="1" width="3.1796875" customWidth="1"/>
    <col min="2" max="2" width="34.453125" bestFit="1" customWidth="1"/>
    <col min="3" max="3" width="37.08984375" bestFit="1" customWidth="1"/>
    <col min="4" max="4" width="11.08984375" customWidth="1"/>
    <col min="11" max="11" width="37.08984375" hidden="1" customWidth="1"/>
    <col min="12" max="15" width="0" hidden="1" customWidth="1"/>
  </cols>
  <sheetData>
    <row r="1" spans="1:15" x14ac:dyDescent="0.35">
      <c r="A1" s="333" t="s">
        <v>461</v>
      </c>
      <c r="B1" s="332" t="s">
        <v>462</v>
      </c>
      <c r="C1" s="332" t="s">
        <v>463</v>
      </c>
      <c r="D1" s="333" t="s">
        <v>476</v>
      </c>
      <c r="E1" s="333" t="s">
        <v>477</v>
      </c>
      <c r="F1" s="333" t="s">
        <v>478</v>
      </c>
      <c r="G1" s="333" t="s">
        <v>479</v>
      </c>
      <c r="H1" s="333" t="s">
        <v>480</v>
      </c>
      <c r="K1" s="332" t="s">
        <v>463</v>
      </c>
      <c r="L1" s="332" t="s">
        <v>487</v>
      </c>
      <c r="M1" s="332" t="s">
        <v>488</v>
      </c>
      <c r="N1" s="332" t="s">
        <v>489</v>
      </c>
      <c r="O1" s="332" t="s">
        <v>374</v>
      </c>
    </row>
    <row r="2" spans="1:15" ht="20" customHeight="1" x14ac:dyDescent="0.35">
      <c r="A2" s="333"/>
      <c r="B2" s="332"/>
      <c r="C2" s="332"/>
      <c r="D2" s="333"/>
      <c r="E2" s="333"/>
      <c r="F2" s="333"/>
      <c r="G2" s="333"/>
      <c r="H2" s="333"/>
      <c r="K2" s="332"/>
      <c r="L2" s="332"/>
      <c r="M2" s="332"/>
      <c r="N2" s="332"/>
      <c r="O2" s="332"/>
    </row>
    <row r="3" spans="1:15" x14ac:dyDescent="0.35">
      <c r="A3" s="237">
        <v>1</v>
      </c>
      <c r="B3" s="238" t="s">
        <v>42</v>
      </c>
      <c r="C3" s="239" t="s">
        <v>464</v>
      </c>
      <c r="D3" s="240">
        <v>3</v>
      </c>
      <c r="E3" s="240">
        <f t="shared" ref="E3:E15" si="0">D3*2</f>
        <v>6</v>
      </c>
      <c r="F3" s="241"/>
      <c r="G3" s="241">
        <f>F3*E3</f>
        <v>0</v>
      </c>
      <c r="H3" s="241">
        <f>G3/12</f>
        <v>0</v>
      </c>
      <c r="K3" s="239" t="s">
        <v>464</v>
      </c>
      <c r="L3" s="244">
        <v>54.3</v>
      </c>
      <c r="M3" s="244">
        <v>54.3</v>
      </c>
      <c r="N3" s="244">
        <v>63.9</v>
      </c>
      <c r="O3" s="244">
        <f>AVERAGE(L3:N3)</f>
        <v>57.5</v>
      </c>
    </row>
    <row r="4" spans="1:15" x14ac:dyDescent="0.35">
      <c r="A4" s="237">
        <v>2</v>
      </c>
      <c r="B4" s="238" t="s">
        <v>47</v>
      </c>
      <c r="C4" s="239" t="s">
        <v>464</v>
      </c>
      <c r="D4" s="240">
        <v>3</v>
      </c>
      <c r="E4" s="240">
        <f t="shared" si="0"/>
        <v>6</v>
      </c>
      <c r="F4" s="241"/>
      <c r="G4" s="241">
        <f t="shared" ref="G4:G15" si="1">F4*E4</f>
        <v>0</v>
      </c>
      <c r="H4" s="241">
        <f>G4/12</f>
        <v>0</v>
      </c>
      <c r="K4" s="239" t="s">
        <v>464</v>
      </c>
      <c r="L4" s="244">
        <v>54.3</v>
      </c>
      <c r="M4" s="244">
        <v>54.3</v>
      </c>
      <c r="N4" s="244">
        <v>63.9</v>
      </c>
      <c r="O4" s="244">
        <f t="shared" ref="O4:O15" si="2">AVERAGE(L4:N4)</f>
        <v>57.5</v>
      </c>
    </row>
    <row r="5" spans="1:15" x14ac:dyDescent="0.35">
      <c r="A5" s="237">
        <v>3</v>
      </c>
      <c r="B5" s="238" t="s">
        <v>465</v>
      </c>
      <c r="C5" s="239" t="s">
        <v>464</v>
      </c>
      <c r="D5" s="240">
        <v>3</v>
      </c>
      <c r="E5" s="240">
        <f t="shared" si="0"/>
        <v>6</v>
      </c>
      <c r="F5" s="241"/>
      <c r="G5" s="241">
        <f t="shared" si="1"/>
        <v>0</v>
      </c>
      <c r="H5" s="241">
        <f>G5/12</f>
        <v>0</v>
      </c>
      <c r="K5" s="239" t="s">
        <v>464</v>
      </c>
      <c r="L5" s="244">
        <v>54.3</v>
      </c>
      <c r="M5" s="244">
        <v>54.3</v>
      </c>
      <c r="N5" s="244">
        <v>63.9</v>
      </c>
      <c r="O5" s="244">
        <f t="shared" si="2"/>
        <v>57.5</v>
      </c>
    </row>
    <row r="6" spans="1:15" x14ac:dyDescent="0.35">
      <c r="A6" s="237">
        <v>4</v>
      </c>
      <c r="B6" s="238" t="s">
        <v>44</v>
      </c>
      <c r="C6" s="239" t="s">
        <v>464</v>
      </c>
      <c r="D6" s="240">
        <v>3</v>
      </c>
      <c r="E6" s="240">
        <f t="shared" si="0"/>
        <v>6</v>
      </c>
      <c r="F6" s="241"/>
      <c r="G6" s="241">
        <f t="shared" si="1"/>
        <v>0</v>
      </c>
      <c r="H6" s="241">
        <f>G6/12</f>
        <v>0</v>
      </c>
      <c r="K6" s="239" t="s">
        <v>464</v>
      </c>
      <c r="L6" s="244">
        <v>54.3</v>
      </c>
      <c r="M6" s="244">
        <v>54.3</v>
      </c>
      <c r="N6" s="244">
        <v>63.9</v>
      </c>
      <c r="O6" s="244">
        <f t="shared" si="2"/>
        <v>57.5</v>
      </c>
    </row>
    <row r="7" spans="1:15" x14ac:dyDescent="0.35">
      <c r="A7" s="338">
        <v>5</v>
      </c>
      <c r="B7" s="335" t="s">
        <v>466</v>
      </c>
      <c r="C7" s="239" t="s">
        <v>467</v>
      </c>
      <c r="D7" s="240">
        <v>2</v>
      </c>
      <c r="E7" s="240">
        <f t="shared" si="0"/>
        <v>4</v>
      </c>
      <c r="F7" s="241"/>
      <c r="G7" s="241">
        <f t="shared" si="1"/>
        <v>0</v>
      </c>
      <c r="H7" s="334">
        <f>(SUM(G7:G15)/2)/12</f>
        <v>0</v>
      </c>
      <c r="K7" s="239" t="s">
        <v>467</v>
      </c>
      <c r="L7" s="244">
        <v>75</v>
      </c>
      <c r="M7" s="244">
        <v>98</v>
      </c>
      <c r="N7" s="244">
        <v>69.66</v>
      </c>
      <c r="O7" s="244">
        <f t="shared" si="2"/>
        <v>80.88666666666667</v>
      </c>
    </row>
    <row r="8" spans="1:15" x14ac:dyDescent="0.35">
      <c r="A8" s="338"/>
      <c r="B8" s="336"/>
      <c r="C8" s="239" t="s">
        <v>468</v>
      </c>
      <c r="D8" s="240">
        <v>2</v>
      </c>
      <c r="E8" s="240">
        <f t="shared" si="0"/>
        <v>4</v>
      </c>
      <c r="F8" s="241"/>
      <c r="G8" s="241">
        <f t="shared" si="1"/>
        <v>0</v>
      </c>
      <c r="H8" s="334"/>
      <c r="K8" s="239" t="s">
        <v>468</v>
      </c>
      <c r="L8" s="244">
        <v>80</v>
      </c>
      <c r="M8" s="244">
        <v>115</v>
      </c>
      <c r="N8" s="244">
        <v>65.05</v>
      </c>
      <c r="O8" s="244">
        <f t="shared" si="2"/>
        <v>86.683333333333337</v>
      </c>
    </row>
    <row r="9" spans="1:15" x14ac:dyDescent="0.35">
      <c r="A9" s="338"/>
      <c r="B9" s="336"/>
      <c r="C9" s="239" t="s">
        <v>469</v>
      </c>
      <c r="D9" s="240">
        <v>2</v>
      </c>
      <c r="E9" s="240">
        <f t="shared" si="0"/>
        <v>4</v>
      </c>
      <c r="F9" s="241"/>
      <c r="G9" s="241">
        <f t="shared" si="1"/>
        <v>0</v>
      </c>
      <c r="H9" s="334"/>
      <c r="K9" s="239" t="s">
        <v>469</v>
      </c>
      <c r="L9" s="244">
        <v>8</v>
      </c>
      <c r="M9" s="244">
        <v>39</v>
      </c>
      <c r="N9" s="244">
        <v>12</v>
      </c>
      <c r="O9" s="244">
        <f t="shared" si="2"/>
        <v>19.666666666666668</v>
      </c>
    </row>
    <row r="10" spans="1:15" x14ac:dyDescent="0.35">
      <c r="A10" s="338"/>
      <c r="B10" s="336"/>
      <c r="C10" s="239" t="s">
        <v>470</v>
      </c>
      <c r="D10" s="240">
        <v>1</v>
      </c>
      <c r="E10" s="240">
        <f t="shared" si="0"/>
        <v>2</v>
      </c>
      <c r="F10" s="241"/>
      <c r="G10" s="241">
        <f t="shared" si="1"/>
        <v>0</v>
      </c>
      <c r="H10" s="334"/>
      <c r="K10" s="239" t="s">
        <v>470</v>
      </c>
      <c r="L10" s="244">
        <v>85</v>
      </c>
      <c r="M10" s="244">
        <v>129</v>
      </c>
      <c r="N10" s="244">
        <v>89.9</v>
      </c>
      <c r="O10" s="244">
        <f t="shared" si="2"/>
        <v>101.3</v>
      </c>
    </row>
    <row r="11" spans="1:15" x14ac:dyDescent="0.35">
      <c r="A11" s="338"/>
      <c r="B11" s="336"/>
      <c r="C11" s="239" t="s">
        <v>471</v>
      </c>
      <c r="D11" s="240">
        <v>2</v>
      </c>
      <c r="E11" s="240">
        <f t="shared" si="0"/>
        <v>4</v>
      </c>
      <c r="F11" s="241"/>
      <c r="G11" s="241">
        <f t="shared" si="1"/>
        <v>0</v>
      </c>
      <c r="H11" s="334"/>
      <c r="I11" s="199">
        <f>H7</f>
        <v>0</v>
      </c>
      <c r="K11" s="239" t="s">
        <v>471</v>
      </c>
      <c r="L11" s="244">
        <v>75</v>
      </c>
      <c r="M11" s="244">
        <v>98</v>
      </c>
      <c r="N11" s="244">
        <v>69.66</v>
      </c>
      <c r="O11" s="244">
        <f t="shared" si="2"/>
        <v>80.88666666666667</v>
      </c>
    </row>
    <row r="12" spans="1:15" x14ac:dyDescent="0.35">
      <c r="A12" s="338"/>
      <c r="B12" s="336"/>
      <c r="C12" s="239" t="s">
        <v>472</v>
      </c>
      <c r="D12" s="240">
        <v>2</v>
      </c>
      <c r="E12" s="240">
        <f t="shared" si="0"/>
        <v>4</v>
      </c>
      <c r="F12" s="241"/>
      <c r="G12" s="241">
        <f t="shared" si="1"/>
        <v>0</v>
      </c>
      <c r="H12" s="334"/>
      <c r="K12" s="239" t="s">
        <v>472</v>
      </c>
      <c r="L12" s="244">
        <v>75</v>
      </c>
      <c r="M12" s="244">
        <v>89</v>
      </c>
      <c r="N12" s="244">
        <v>71.16</v>
      </c>
      <c r="O12" s="244">
        <f t="shared" si="2"/>
        <v>78.38666666666667</v>
      </c>
    </row>
    <row r="13" spans="1:15" x14ac:dyDescent="0.35">
      <c r="A13" s="338"/>
      <c r="B13" s="336"/>
      <c r="C13" s="239" t="s">
        <v>473</v>
      </c>
      <c r="D13" s="240">
        <v>1</v>
      </c>
      <c r="E13" s="240">
        <f t="shared" si="0"/>
        <v>2</v>
      </c>
      <c r="F13" s="241"/>
      <c r="G13" s="241">
        <f t="shared" si="1"/>
        <v>0</v>
      </c>
      <c r="H13" s="334"/>
      <c r="K13" s="239" t="s">
        <v>473</v>
      </c>
      <c r="L13" s="244">
        <v>35</v>
      </c>
      <c r="M13" s="244">
        <v>39</v>
      </c>
      <c r="N13" s="244">
        <v>23.16</v>
      </c>
      <c r="O13" s="244">
        <f t="shared" si="2"/>
        <v>32.386666666666663</v>
      </c>
    </row>
    <row r="14" spans="1:15" x14ac:dyDescent="0.35">
      <c r="A14" s="338"/>
      <c r="B14" s="336"/>
      <c r="C14" s="239" t="s">
        <v>474</v>
      </c>
      <c r="D14" s="240">
        <v>2</v>
      </c>
      <c r="E14" s="240">
        <f t="shared" si="0"/>
        <v>4</v>
      </c>
      <c r="F14" s="241"/>
      <c r="G14" s="241">
        <f t="shared" si="1"/>
        <v>0</v>
      </c>
      <c r="H14" s="334"/>
      <c r="K14" s="239" t="s">
        <v>474</v>
      </c>
      <c r="L14" s="244">
        <v>8</v>
      </c>
      <c r="M14" s="244">
        <v>39</v>
      </c>
      <c r="N14" s="244">
        <v>12</v>
      </c>
      <c r="O14" s="244">
        <f t="shared" si="2"/>
        <v>19.666666666666668</v>
      </c>
    </row>
    <row r="15" spans="1:15" x14ac:dyDescent="0.35">
      <c r="A15" s="338"/>
      <c r="B15" s="337"/>
      <c r="C15" s="239" t="s">
        <v>475</v>
      </c>
      <c r="D15" s="240">
        <v>1</v>
      </c>
      <c r="E15" s="240">
        <f t="shared" si="0"/>
        <v>2</v>
      </c>
      <c r="F15" s="241"/>
      <c r="G15" s="241">
        <f t="shared" si="1"/>
        <v>0</v>
      </c>
      <c r="H15" s="334"/>
      <c r="K15" s="239" t="s">
        <v>475</v>
      </c>
      <c r="L15" s="244">
        <v>85</v>
      </c>
      <c r="M15" s="244">
        <v>129</v>
      </c>
      <c r="N15" s="244">
        <v>89.9</v>
      </c>
      <c r="O15" s="244">
        <f t="shared" si="2"/>
        <v>101.3</v>
      </c>
    </row>
    <row r="19" spans="2:4" ht="25" customHeight="1" x14ac:dyDescent="0.35">
      <c r="B19" s="242" t="s">
        <v>481</v>
      </c>
      <c r="C19" s="243" t="s">
        <v>485</v>
      </c>
      <c r="D19" s="243" t="s">
        <v>486</v>
      </c>
    </row>
    <row r="20" spans="2:4" x14ac:dyDescent="0.35">
      <c r="B20" s="239" t="s">
        <v>482</v>
      </c>
      <c r="C20" s="241"/>
      <c r="D20" s="241">
        <f>C20/7</f>
        <v>0</v>
      </c>
    </row>
    <row r="21" spans="2:4" x14ac:dyDescent="0.35">
      <c r="B21" s="239" t="s">
        <v>483</v>
      </c>
      <c r="C21" s="241"/>
      <c r="D21" s="241">
        <f>C21/7</f>
        <v>0</v>
      </c>
    </row>
    <row r="22" spans="2:4" x14ac:dyDescent="0.35">
      <c r="B22" s="239" t="s">
        <v>484</v>
      </c>
      <c r="C22" s="241"/>
      <c r="D22" s="241">
        <f>C22/7</f>
        <v>0</v>
      </c>
    </row>
    <row r="23" spans="2:4" x14ac:dyDescent="0.35">
      <c r="B23" s="239"/>
      <c r="C23" s="241"/>
      <c r="D23" s="241">
        <f>SUM(D20:D22)</f>
        <v>0</v>
      </c>
    </row>
  </sheetData>
  <mergeCells count="16">
    <mergeCell ref="H7:H15"/>
    <mergeCell ref="B7:B15"/>
    <mergeCell ref="K1:K2"/>
    <mergeCell ref="A1:A2"/>
    <mergeCell ref="B1:B2"/>
    <mergeCell ref="C1:C2"/>
    <mergeCell ref="D1:D2"/>
    <mergeCell ref="A7:A15"/>
    <mergeCell ref="E1:E2"/>
    <mergeCell ref="L1:L2"/>
    <mergeCell ref="M1:M2"/>
    <mergeCell ref="N1:N2"/>
    <mergeCell ref="O1:O2"/>
    <mergeCell ref="F1:F2"/>
    <mergeCell ref="G1:G2"/>
    <mergeCell ref="H1:H2"/>
  </mergeCells>
  <pageMargins left="0.511811024" right="0.511811024" top="0.78740157499999996" bottom="0.78740157499999996" header="0.31496062000000002" footer="0.31496062000000002"/>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6"/>
  <dimension ref="A1:J54"/>
  <sheetViews>
    <sheetView topLeftCell="A41" workbookViewId="0">
      <selection sqref="A1:J1"/>
    </sheetView>
  </sheetViews>
  <sheetFormatPr defaultRowHeight="14.5" x14ac:dyDescent="0.35"/>
  <cols>
    <col min="1" max="1" width="28.81640625" customWidth="1"/>
    <col min="2" max="2" width="9.81640625" hidden="1" customWidth="1"/>
    <col min="3" max="3" width="9.81640625" style="36" hidden="1" customWidth="1"/>
    <col min="4" max="4" width="13.54296875" style="67" bestFit="1" customWidth="1"/>
    <col min="5" max="5" width="14.1796875" style="59" customWidth="1"/>
    <col min="6" max="6" width="12.54296875" hidden="1" customWidth="1"/>
    <col min="7" max="7" width="14.54296875" hidden="1" customWidth="1"/>
    <col min="8" max="8" width="11.54296875" hidden="1" customWidth="1"/>
    <col min="9" max="9" width="11.81640625" style="36" hidden="1" customWidth="1"/>
    <col min="10" max="10" width="12.453125" style="67" customWidth="1"/>
  </cols>
  <sheetData>
    <row r="1" spans="1:10" ht="41.15" customHeight="1" thickBot="1" x14ac:dyDescent="0.4">
      <c r="A1" s="348" t="s">
        <v>367</v>
      </c>
      <c r="B1" s="349"/>
      <c r="C1" s="349"/>
      <c r="D1" s="349"/>
      <c r="E1" s="349"/>
      <c r="F1" s="349"/>
      <c r="G1" s="349"/>
      <c r="H1" s="349"/>
      <c r="I1" s="349"/>
      <c r="J1" s="349"/>
    </row>
    <row r="2" spans="1:10" ht="44" thickBot="1" x14ac:dyDescent="0.4">
      <c r="A2" s="80" t="s">
        <v>146</v>
      </c>
      <c r="B2" s="81" t="s">
        <v>339</v>
      </c>
      <c r="C2" s="81" t="s">
        <v>340</v>
      </c>
      <c r="D2" s="82" t="s">
        <v>333</v>
      </c>
      <c r="E2" s="81" t="s">
        <v>148</v>
      </c>
      <c r="F2" s="81" t="s">
        <v>334</v>
      </c>
      <c r="G2" s="81" t="s">
        <v>149</v>
      </c>
      <c r="H2" s="81" t="s">
        <v>341</v>
      </c>
      <c r="I2" s="81" t="s">
        <v>342</v>
      </c>
      <c r="J2" s="81" t="s">
        <v>366</v>
      </c>
    </row>
    <row r="3" spans="1:10" ht="58.5" hidden="1" thickBot="1" x14ac:dyDescent="0.4">
      <c r="A3" s="6" t="s">
        <v>151</v>
      </c>
      <c r="B3" s="29">
        <v>1</v>
      </c>
      <c r="C3" s="63">
        <f>B3</f>
        <v>1</v>
      </c>
      <c r="D3" s="39">
        <v>301</v>
      </c>
      <c r="E3" s="8" t="s">
        <v>152</v>
      </c>
      <c r="F3" s="9">
        <v>201</v>
      </c>
      <c r="G3" s="8">
        <v>12</v>
      </c>
      <c r="H3" s="9">
        <f>C3*F3/G3</f>
        <v>16.75</v>
      </c>
      <c r="I3" s="73">
        <f>H3</f>
        <v>16.75</v>
      </c>
      <c r="J3" s="103"/>
    </row>
    <row r="4" spans="1:10" ht="58.5" hidden="1" thickBot="1" x14ac:dyDescent="0.4">
      <c r="A4" s="6" t="s">
        <v>153</v>
      </c>
      <c r="B4" s="29">
        <v>1</v>
      </c>
      <c r="C4" s="63">
        <f t="shared" ref="C4:C18" si="0">B4</f>
        <v>1</v>
      </c>
      <c r="D4" s="39">
        <v>1300</v>
      </c>
      <c r="E4" s="8" t="s">
        <v>154</v>
      </c>
      <c r="F4" s="9">
        <v>1000</v>
      </c>
      <c r="G4" s="8">
        <v>12</v>
      </c>
      <c r="H4" s="9">
        <f t="shared" ref="H4:H15" si="1">F4/G4</f>
        <v>83.333333333333329</v>
      </c>
      <c r="I4" s="73">
        <f t="shared" ref="I4:I19" si="2">H4</f>
        <v>83.333333333333329</v>
      </c>
      <c r="J4" s="103"/>
    </row>
    <row r="5" spans="1:10" ht="44" hidden="1" thickBot="1" x14ac:dyDescent="0.4">
      <c r="A5" s="6" t="s">
        <v>155</v>
      </c>
      <c r="B5" s="29">
        <v>1</v>
      </c>
      <c r="C5" s="63">
        <f t="shared" si="0"/>
        <v>1</v>
      </c>
      <c r="D5" s="39">
        <v>60</v>
      </c>
      <c r="E5" s="8" t="s">
        <v>156</v>
      </c>
      <c r="F5" s="9">
        <f>D5*B5</f>
        <v>60</v>
      </c>
      <c r="G5" s="8">
        <v>12</v>
      </c>
      <c r="H5" s="9">
        <f t="shared" si="1"/>
        <v>5</v>
      </c>
      <c r="I5" s="73">
        <f t="shared" si="2"/>
        <v>5</v>
      </c>
      <c r="J5" s="103"/>
    </row>
    <row r="6" spans="1:10" ht="44" hidden="1" thickBot="1" x14ac:dyDescent="0.4">
      <c r="A6" s="6" t="s">
        <v>157</v>
      </c>
      <c r="B6" s="29">
        <v>2</v>
      </c>
      <c r="C6" s="63">
        <f t="shared" si="0"/>
        <v>2</v>
      </c>
      <c r="D6" s="39">
        <v>80</v>
      </c>
      <c r="E6" s="8" t="s">
        <v>158</v>
      </c>
      <c r="F6" s="9">
        <f>D6*B6</f>
        <v>160</v>
      </c>
      <c r="G6" s="8">
        <v>12</v>
      </c>
      <c r="H6" s="9">
        <f t="shared" si="1"/>
        <v>13.333333333333334</v>
      </c>
      <c r="I6" s="73">
        <f t="shared" si="2"/>
        <v>13.333333333333334</v>
      </c>
      <c r="J6" s="103"/>
    </row>
    <row r="7" spans="1:10" ht="44" hidden="1" thickBot="1" x14ac:dyDescent="0.4">
      <c r="A7" s="6" t="s">
        <v>159</v>
      </c>
      <c r="B7" s="29">
        <v>1</v>
      </c>
      <c r="C7" s="63">
        <f t="shared" si="0"/>
        <v>1</v>
      </c>
      <c r="D7" s="39">
        <v>63</v>
      </c>
      <c r="E7" s="8" t="s">
        <v>160</v>
      </c>
      <c r="F7" s="9">
        <f>D7*B7</f>
        <v>63</v>
      </c>
      <c r="G7" s="8">
        <v>12</v>
      </c>
      <c r="H7" s="9">
        <f t="shared" si="1"/>
        <v>5.25</v>
      </c>
      <c r="I7" s="73">
        <f t="shared" si="2"/>
        <v>5.25</v>
      </c>
      <c r="J7" s="103"/>
    </row>
    <row r="8" spans="1:10" ht="58.5" hidden="1" thickBot="1" x14ac:dyDescent="0.4">
      <c r="A8" s="6" t="s">
        <v>161</v>
      </c>
      <c r="B8" s="29">
        <v>1</v>
      </c>
      <c r="C8" s="63">
        <f t="shared" si="0"/>
        <v>1</v>
      </c>
      <c r="D8" s="39">
        <v>200</v>
      </c>
      <c r="E8" s="8" t="s">
        <v>162</v>
      </c>
      <c r="F8" s="9">
        <f>D8*B8</f>
        <v>200</v>
      </c>
      <c r="G8" s="8">
        <v>12</v>
      </c>
      <c r="H8" s="9">
        <f t="shared" si="1"/>
        <v>16.666666666666668</v>
      </c>
      <c r="I8" s="73">
        <f t="shared" si="2"/>
        <v>16.666666666666668</v>
      </c>
      <c r="J8" s="103"/>
    </row>
    <row r="9" spans="1:10" ht="32.15" hidden="1" customHeight="1" thickBot="1" x14ac:dyDescent="0.4">
      <c r="A9" s="6" t="s">
        <v>163</v>
      </c>
      <c r="B9" s="29">
        <v>1</v>
      </c>
      <c r="C9" s="63">
        <f t="shared" si="0"/>
        <v>1</v>
      </c>
      <c r="D9" s="39">
        <v>299</v>
      </c>
      <c r="E9" s="8" t="s">
        <v>158</v>
      </c>
      <c r="F9" s="9">
        <v>280</v>
      </c>
      <c r="G9" s="8">
        <v>60</v>
      </c>
      <c r="H9" s="9">
        <f t="shared" si="1"/>
        <v>4.666666666666667</v>
      </c>
      <c r="I9" s="73">
        <f t="shared" si="2"/>
        <v>4.666666666666667</v>
      </c>
      <c r="J9" s="103"/>
    </row>
    <row r="10" spans="1:10" ht="73.400000000000006" hidden="1" customHeight="1" thickBot="1" x14ac:dyDescent="0.4">
      <c r="A10" s="6" t="s">
        <v>164</v>
      </c>
      <c r="B10" s="29">
        <v>1</v>
      </c>
      <c r="C10" s="63">
        <f t="shared" si="0"/>
        <v>1</v>
      </c>
      <c r="D10" s="39">
        <v>2500</v>
      </c>
      <c r="E10" s="8" t="s">
        <v>165</v>
      </c>
      <c r="F10" s="9">
        <v>1800</v>
      </c>
      <c r="G10" s="8">
        <v>60</v>
      </c>
      <c r="H10" s="9">
        <f t="shared" si="1"/>
        <v>30</v>
      </c>
      <c r="I10" s="73">
        <f t="shared" si="2"/>
        <v>30</v>
      </c>
      <c r="J10" s="103"/>
    </row>
    <row r="11" spans="1:10" ht="29.5" hidden="1" thickBot="1" x14ac:dyDescent="0.4">
      <c r="A11" s="6" t="s">
        <v>166</v>
      </c>
      <c r="B11" s="29">
        <v>1</v>
      </c>
      <c r="C11" s="63">
        <f t="shared" si="0"/>
        <v>1</v>
      </c>
      <c r="D11" s="39">
        <v>260</v>
      </c>
      <c r="E11" s="8" t="s">
        <v>165</v>
      </c>
      <c r="F11" s="9">
        <f>D11*B11</f>
        <v>260</v>
      </c>
      <c r="G11" s="8">
        <v>60</v>
      </c>
      <c r="H11" s="9">
        <f t="shared" si="1"/>
        <v>4.333333333333333</v>
      </c>
      <c r="I11" s="73">
        <f t="shared" si="2"/>
        <v>4.333333333333333</v>
      </c>
      <c r="J11" s="103"/>
    </row>
    <row r="12" spans="1:10" ht="114" hidden="1" customHeight="1" thickBot="1" x14ac:dyDescent="0.4">
      <c r="A12" s="6" t="s">
        <v>167</v>
      </c>
      <c r="B12" s="29">
        <v>1</v>
      </c>
      <c r="C12" s="63">
        <f t="shared" si="0"/>
        <v>1</v>
      </c>
      <c r="D12" s="39">
        <v>1050</v>
      </c>
      <c r="E12" s="8"/>
      <c r="F12" s="9">
        <f>D12*B12</f>
        <v>1050</v>
      </c>
      <c r="G12" s="8">
        <v>60</v>
      </c>
      <c r="H12" s="9">
        <f t="shared" si="1"/>
        <v>17.5</v>
      </c>
      <c r="I12" s="73">
        <f t="shared" si="2"/>
        <v>17.5</v>
      </c>
      <c r="J12" s="103"/>
    </row>
    <row r="13" spans="1:10" ht="58.5" hidden="1" thickBot="1" x14ac:dyDescent="0.4">
      <c r="A13" s="6" t="s">
        <v>168</v>
      </c>
      <c r="B13" s="29">
        <v>2</v>
      </c>
      <c r="C13" s="63">
        <f t="shared" si="0"/>
        <v>2</v>
      </c>
      <c r="D13" s="39">
        <v>439</v>
      </c>
      <c r="E13" s="8" t="s">
        <v>169</v>
      </c>
      <c r="F13" s="9">
        <f>D13*B13</f>
        <v>878</v>
      </c>
      <c r="G13" s="8">
        <v>60</v>
      </c>
      <c r="H13" s="9">
        <f t="shared" si="1"/>
        <v>14.633333333333333</v>
      </c>
      <c r="I13" s="73">
        <f t="shared" si="2"/>
        <v>14.633333333333333</v>
      </c>
      <c r="J13" s="103"/>
    </row>
    <row r="14" spans="1:10" ht="102" hidden="1" thickBot="1" x14ac:dyDescent="0.4">
      <c r="A14" s="6" t="s">
        <v>170</v>
      </c>
      <c r="B14" s="29">
        <v>1</v>
      </c>
      <c r="C14" s="63">
        <f t="shared" si="0"/>
        <v>1</v>
      </c>
      <c r="D14" s="39">
        <v>1600</v>
      </c>
      <c r="E14" s="8"/>
      <c r="F14" s="9">
        <f>D14*B14</f>
        <v>1600</v>
      </c>
      <c r="G14" s="8">
        <v>60</v>
      </c>
      <c r="H14" s="9">
        <f t="shared" si="1"/>
        <v>26.666666666666668</v>
      </c>
      <c r="I14" s="73">
        <f t="shared" si="2"/>
        <v>26.666666666666668</v>
      </c>
      <c r="J14" s="103"/>
    </row>
    <row r="15" spans="1:10" ht="29.5" hidden="1" thickBot="1" x14ac:dyDescent="0.4">
      <c r="A15" s="6" t="s">
        <v>171</v>
      </c>
      <c r="B15" s="29">
        <v>1</v>
      </c>
      <c r="C15" s="63">
        <f t="shared" si="0"/>
        <v>1</v>
      </c>
      <c r="D15" s="39">
        <v>90</v>
      </c>
      <c r="E15" s="8" t="s">
        <v>172</v>
      </c>
      <c r="F15" s="9">
        <f>D15*B15</f>
        <v>90</v>
      </c>
      <c r="G15" s="8">
        <v>60</v>
      </c>
      <c r="H15" s="9">
        <f t="shared" si="1"/>
        <v>1.5</v>
      </c>
      <c r="I15" s="73">
        <f t="shared" si="2"/>
        <v>1.5</v>
      </c>
      <c r="J15" s="103"/>
    </row>
    <row r="16" spans="1:10" s="36" customFormat="1" ht="15" hidden="1" thickBot="1" x14ac:dyDescent="0.4">
      <c r="A16" s="60" t="s">
        <v>39</v>
      </c>
      <c r="B16" s="63"/>
      <c r="C16" s="63">
        <f t="shared" si="0"/>
        <v>0</v>
      </c>
      <c r="D16" s="65"/>
      <c r="E16" s="61"/>
      <c r="F16" s="62"/>
      <c r="G16" s="61"/>
      <c r="H16" s="62">
        <f>H3+H4+H5+H6+H7+H8+H9+H10+H11+H12+H13++H14+H15</f>
        <v>239.6333333333333</v>
      </c>
      <c r="I16" s="73">
        <f>H16</f>
        <v>239.6333333333333</v>
      </c>
      <c r="J16" s="103"/>
    </row>
    <row r="17" spans="1:10" ht="44" hidden="1" thickBot="1" x14ac:dyDescent="0.4">
      <c r="A17" s="14" t="s">
        <v>173</v>
      </c>
      <c r="B17" s="64" t="s">
        <v>147</v>
      </c>
      <c r="C17" s="63" t="str">
        <f t="shared" si="0"/>
        <v>QTIDADE</v>
      </c>
      <c r="D17" s="66"/>
      <c r="E17" s="16" t="s">
        <v>148</v>
      </c>
      <c r="F17" s="30" t="s">
        <v>334</v>
      </c>
      <c r="G17" s="17" t="s">
        <v>149</v>
      </c>
      <c r="H17" s="17" t="s">
        <v>150</v>
      </c>
      <c r="I17" s="73" t="str">
        <f t="shared" si="2"/>
        <v>R$/MÊS</v>
      </c>
      <c r="J17" s="102" t="s">
        <v>366</v>
      </c>
    </row>
    <row r="18" spans="1:10" ht="29.5" hidden="1" thickBot="1" x14ac:dyDescent="0.4">
      <c r="A18" s="18" t="s">
        <v>174</v>
      </c>
      <c r="B18" s="29">
        <v>1</v>
      </c>
      <c r="C18" s="63">
        <f t="shared" si="0"/>
        <v>1</v>
      </c>
      <c r="D18" s="39">
        <v>11230</v>
      </c>
      <c r="E18" s="8"/>
      <c r="F18" s="9">
        <f>D18*B18</f>
        <v>11230</v>
      </c>
      <c r="G18" s="8">
        <v>60</v>
      </c>
      <c r="H18" s="9">
        <f>F18/G18</f>
        <v>187.16666666666666</v>
      </c>
      <c r="I18" s="73">
        <f t="shared" si="2"/>
        <v>187.16666666666666</v>
      </c>
      <c r="J18" s="103"/>
    </row>
    <row r="19" spans="1:10" s="36" customFormat="1" hidden="1" x14ac:dyDescent="0.35">
      <c r="A19" s="68" t="s">
        <v>39</v>
      </c>
      <c r="B19" s="69"/>
      <c r="C19" s="69"/>
      <c r="D19" s="70"/>
      <c r="E19" s="76"/>
      <c r="F19" s="71"/>
      <c r="G19" s="71"/>
      <c r="H19" s="72">
        <f>SUM(H18)</f>
        <v>187.16666666666666</v>
      </c>
      <c r="I19" s="74">
        <f t="shared" si="2"/>
        <v>187.16666666666666</v>
      </c>
      <c r="J19" s="103"/>
    </row>
    <row r="20" spans="1:10" ht="43.5" hidden="1" x14ac:dyDescent="0.35">
      <c r="A20" s="83" t="s">
        <v>175</v>
      </c>
      <c r="B20" s="100" t="s">
        <v>339</v>
      </c>
      <c r="C20" s="100" t="s">
        <v>340</v>
      </c>
      <c r="D20" s="84" t="s">
        <v>333</v>
      </c>
      <c r="E20" s="85" t="s">
        <v>148</v>
      </c>
      <c r="F20" s="100" t="s">
        <v>334</v>
      </c>
      <c r="G20" s="100" t="s">
        <v>149</v>
      </c>
      <c r="H20" s="100" t="s">
        <v>150</v>
      </c>
      <c r="I20" s="101" t="s">
        <v>342</v>
      </c>
      <c r="J20" s="102" t="s">
        <v>366</v>
      </c>
    </row>
    <row r="21" spans="1:10" ht="29" hidden="1" x14ac:dyDescent="0.35">
      <c r="A21" s="86" t="s">
        <v>176</v>
      </c>
      <c r="B21" s="87">
        <v>1</v>
      </c>
      <c r="C21" s="87">
        <v>2</v>
      </c>
      <c r="D21" s="88">
        <v>230</v>
      </c>
      <c r="E21" s="89"/>
      <c r="F21" s="90">
        <f>D21*B21</f>
        <v>230</v>
      </c>
      <c r="G21" s="89">
        <v>12</v>
      </c>
      <c r="H21" s="90">
        <f>F21/G21</f>
        <v>19.166666666666668</v>
      </c>
      <c r="I21" s="91">
        <f>C21*F21/G21</f>
        <v>38.333333333333336</v>
      </c>
      <c r="J21" s="103"/>
    </row>
    <row r="22" spans="1:10" hidden="1" x14ac:dyDescent="0.35">
      <c r="A22" s="86" t="s">
        <v>177</v>
      </c>
      <c r="B22" s="87">
        <v>1</v>
      </c>
      <c r="C22" s="87">
        <v>2</v>
      </c>
      <c r="D22" s="88">
        <v>379.05</v>
      </c>
      <c r="E22" s="89"/>
      <c r="F22" s="90">
        <f>D22*B22</f>
        <v>379.05</v>
      </c>
      <c r="G22" s="89">
        <v>12</v>
      </c>
      <c r="H22" s="90">
        <f>F22/G22</f>
        <v>31.587500000000002</v>
      </c>
      <c r="I22" s="91">
        <f>C22*F22/G22</f>
        <v>63.175000000000004</v>
      </c>
      <c r="J22" s="103"/>
    </row>
    <row r="23" spans="1:10" ht="29" hidden="1" x14ac:dyDescent="0.35">
      <c r="A23" s="86" t="s">
        <v>178</v>
      </c>
      <c r="B23" s="87">
        <v>1</v>
      </c>
      <c r="C23" s="87">
        <v>2</v>
      </c>
      <c r="D23" s="88">
        <v>11.6</v>
      </c>
      <c r="E23" s="89"/>
      <c r="F23" s="90">
        <f>D23*B23</f>
        <v>11.6</v>
      </c>
      <c r="G23" s="89">
        <v>12</v>
      </c>
      <c r="H23" s="90">
        <f>F23/G23</f>
        <v>0.96666666666666667</v>
      </c>
      <c r="I23" s="91">
        <f>C23*F23/G23</f>
        <v>1.9333333333333333</v>
      </c>
      <c r="J23" s="103"/>
    </row>
    <row r="24" spans="1:10" hidden="1" x14ac:dyDescent="0.35">
      <c r="A24" s="86" t="s">
        <v>179</v>
      </c>
      <c r="B24" s="87">
        <v>5</v>
      </c>
      <c r="C24" s="87">
        <v>10</v>
      </c>
      <c r="D24" s="88">
        <v>5.58</v>
      </c>
      <c r="E24" s="89"/>
      <c r="F24" s="90">
        <f>D24*B24</f>
        <v>27.9</v>
      </c>
      <c r="G24" s="89">
        <v>12</v>
      </c>
      <c r="H24" s="90">
        <f>F24/G24</f>
        <v>2.3249999999999997</v>
      </c>
      <c r="I24" s="91">
        <f>C24*F24/G24</f>
        <v>23.25</v>
      </c>
      <c r="J24" s="103"/>
    </row>
    <row r="25" spans="1:10" ht="29" hidden="1" x14ac:dyDescent="0.35">
      <c r="A25" s="86" t="s">
        <v>180</v>
      </c>
      <c r="B25" s="87">
        <v>1</v>
      </c>
      <c r="C25" s="87">
        <v>2</v>
      </c>
      <c r="D25" s="88">
        <v>80</v>
      </c>
      <c r="E25" s="89" t="s">
        <v>181</v>
      </c>
      <c r="F25" s="90">
        <f>D25*B25</f>
        <v>80</v>
      </c>
      <c r="G25" s="89">
        <v>12</v>
      </c>
      <c r="H25" s="90">
        <f>F25/G25</f>
        <v>6.666666666666667</v>
      </c>
      <c r="I25" s="91">
        <f>C25*F25/G25</f>
        <v>13.333333333333334</v>
      </c>
      <c r="J25" s="103"/>
    </row>
    <row r="26" spans="1:10" hidden="1" x14ac:dyDescent="0.35">
      <c r="A26" s="92" t="s">
        <v>39</v>
      </c>
      <c r="B26" s="93"/>
      <c r="C26" s="93"/>
      <c r="D26" s="94"/>
      <c r="E26" s="89"/>
      <c r="F26" s="90"/>
      <c r="G26" s="89"/>
      <c r="H26" s="90">
        <f>SUM(H21:H25)</f>
        <v>60.712500000000006</v>
      </c>
      <c r="I26" s="95">
        <f>SUM(I21:I25)</f>
        <v>140.02500000000001</v>
      </c>
      <c r="J26" s="103"/>
    </row>
    <row r="27" spans="1:10" ht="43.5" hidden="1" x14ac:dyDescent="0.35">
      <c r="A27" s="339" t="s">
        <v>182</v>
      </c>
      <c r="B27" s="339"/>
      <c r="C27" s="339"/>
      <c r="D27" s="339"/>
      <c r="E27" s="339"/>
      <c r="F27" s="339"/>
      <c r="G27" s="339"/>
      <c r="H27" s="339"/>
      <c r="I27" s="340"/>
      <c r="J27" s="102" t="s">
        <v>366</v>
      </c>
    </row>
    <row r="28" spans="1:10" ht="29" hidden="1" x14ac:dyDescent="0.35">
      <c r="A28" s="86" t="s">
        <v>183</v>
      </c>
      <c r="B28" s="87">
        <v>1</v>
      </c>
      <c r="C28" s="87">
        <v>2</v>
      </c>
      <c r="D28" s="88">
        <v>298</v>
      </c>
      <c r="E28" s="89"/>
      <c r="F28" s="90">
        <f t="shared" ref="F28:F37" si="3">D28*B28</f>
        <v>298</v>
      </c>
      <c r="G28" s="89">
        <v>60</v>
      </c>
      <c r="H28" s="90">
        <f>F28/G28</f>
        <v>4.9666666666666668</v>
      </c>
      <c r="I28" s="91">
        <f>C28*F28/G28</f>
        <v>9.9333333333333336</v>
      </c>
      <c r="J28" s="103"/>
    </row>
    <row r="29" spans="1:10" hidden="1" x14ac:dyDescent="0.35">
      <c r="A29" s="86" t="s">
        <v>184</v>
      </c>
      <c r="B29" s="87">
        <v>1</v>
      </c>
      <c r="C29" s="87">
        <v>0</v>
      </c>
      <c r="D29" s="88">
        <v>128</v>
      </c>
      <c r="E29" s="89"/>
      <c r="F29" s="90">
        <f t="shared" si="3"/>
        <v>128</v>
      </c>
      <c r="G29" s="89">
        <v>60</v>
      </c>
      <c r="H29" s="90">
        <f t="shared" ref="H29:H36" si="4">F29/G29</f>
        <v>2.1333333333333333</v>
      </c>
      <c r="I29" s="91">
        <f t="shared" ref="I29:I50" si="5">C29*F29/G29</f>
        <v>0</v>
      </c>
      <c r="J29" s="103"/>
    </row>
    <row r="30" spans="1:10" ht="43.5" hidden="1" x14ac:dyDescent="0.35">
      <c r="A30" s="86" t="s">
        <v>185</v>
      </c>
      <c r="B30" s="87">
        <v>1</v>
      </c>
      <c r="C30" s="87">
        <v>0</v>
      </c>
      <c r="D30" s="88">
        <v>67.3</v>
      </c>
      <c r="E30" s="89"/>
      <c r="F30" s="90">
        <f t="shared" si="3"/>
        <v>67.3</v>
      </c>
      <c r="G30" s="89">
        <v>60</v>
      </c>
      <c r="H30" s="90">
        <f t="shared" si="4"/>
        <v>1.1216666666666666</v>
      </c>
      <c r="I30" s="91">
        <f t="shared" si="5"/>
        <v>0</v>
      </c>
      <c r="J30" s="103"/>
    </row>
    <row r="31" spans="1:10" hidden="1" x14ac:dyDescent="0.35">
      <c r="A31" s="86" t="s">
        <v>186</v>
      </c>
      <c r="B31" s="87">
        <v>2</v>
      </c>
      <c r="C31" s="87">
        <v>0</v>
      </c>
      <c r="D31" s="88">
        <v>10</v>
      </c>
      <c r="E31" s="89"/>
      <c r="F31" s="90">
        <f t="shared" si="3"/>
        <v>20</v>
      </c>
      <c r="G31" s="89">
        <v>60</v>
      </c>
      <c r="H31" s="90">
        <f t="shared" si="4"/>
        <v>0.33333333333333331</v>
      </c>
      <c r="I31" s="91">
        <f t="shared" si="5"/>
        <v>0</v>
      </c>
      <c r="J31" s="103"/>
    </row>
    <row r="32" spans="1:10" hidden="1" x14ac:dyDescent="0.35">
      <c r="A32" s="86" t="s">
        <v>187</v>
      </c>
      <c r="B32" s="87">
        <v>1</v>
      </c>
      <c r="C32" s="87">
        <v>2</v>
      </c>
      <c r="D32" s="88">
        <v>15</v>
      </c>
      <c r="E32" s="89"/>
      <c r="F32" s="90">
        <f t="shared" si="3"/>
        <v>15</v>
      </c>
      <c r="G32" s="89">
        <v>60</v>
      </c>
      <c r="H32" s="90">
        <f t="shared" si="4"/>
        <v>0.25</v>
      </c>
      <c r="I32" s="91">
        <f t="shared" si="5"/>
        <v>0.5</v>
      </c>
      <c r="J32" s="103"/>
    </row>
    <row r="33" spans="1:10" ht="29" hidden="1" x14ac:dyDescent="0.35">
      <c r="A33" s="86" t="s">
        <v>188</v>
      </c>
      <c r="B33" s="87">
        <v>6</v>
      </c>
      <c r="C33" s="87">
        <v>0</v>
      </c>
      <c r="D33" s="88">
        <v>0.98</v>
      </c>
      <c r="E33" s="89"/>
      <c r="F33" s="90">
        <f t="shared" si="3"/>
        <v>5.88</v>
      </c>
      <c r="G33" s="89">
        <v>6</v>
      </c>
      <c r="H33" s="90">
        <f t="shared" si="4"/>
        <v>0.98</v>
      </c>
      <c r="I33" s="91">
        <f t="shared" si="5"/>
        <v>0</v>
      </c>
      <c r="J33" s="103"/>
    </row>
    <row r="34" spans="1:10" hidden="1" x14ac:dyDescent="0.35">
      <c r="A34" s="86" t="s">
        <v>189</v>
      </c>
      <c r="B34" s="87">
        <v>6</v>
      </c>
      <c r="C34" s="87">
        <v>12</v>
      </c>
      <c r="D34" s="88">
        <v>2.2999999999999998</v>
      </c>
      <c r="E34" s="89"/>
      <c r="F34" s="90">
        <f>D34*B34</f>
        <v>13.799999999999999</v>
      </c>
      <c r="G34" s="89">
        <v>6</v>
      </c>
      <c r="H34" s="90">
        <f t="shared" si="4"/>
        <v>2.2999999999999998</v>
      </c>
      <c r="I34" s="91">
        <f>C34*D34/G34</f>
        <v>4.5999999999999996</v>
      </c>
      <c r="J34" s="103"/>
    </row>
    <row r="35" spans="1:10" hidden="1" x14ac:dyDescent="0.35">
      <c r="A35" s="86" t="s">
        <v>190</v>
      </c>
      <c r="B35" s="87">
        <v>4</v>
      </c>
      <c r="C35" s="87">
        <v>0</v>
      </c>
      <c r="D35" s="88">
        <v>3</v>
      </c>
      <c r="E35" s="89"/>
      <c r="F35" s="90">
        <f t="shared" si="3"/>
        <v>12</v>
      </c>
      <c r="G35" s="89">
        <v>6</v>
      </c>
      <c r="H35" s="90">
        <f t="shared" si="4"/>
        <v>2</v>
      </c>
      <c r="I35" s="91">
        <f t="shared" si="5"/>
        <v>0</v>
      </c>
      <c r="J35" s="103"/>
    </row>
    <row r="36" spans="1:10" hidden="1" x14ac:dyDescent="0.35">
      <c r="A36" s="86" t="s">
        <v>191</v>
      </c>
      <c r="B36" s="87">
        <v>4</v>
      </c>
      <c r="C36" s="87">
        <v>0</v>
      </c>
      <c r="D36" s="88">
        <v>3</v>
      </c>
      <c r="E36" s="89"/>
      <c r="F36" s="90">
        <f t="shared" si="3"/>
        <v>12</v>
      </c>
      <c r="G36" s="89">
        <v>6</v>
      </c>
      <c r="H36" s="90">
        <f t="shared" si="4"/>
        <v>2</v>
      </c>
      <c r="I36" s="91">
        <f t="shared" si="5"/>
        <v>0</v>
      </c>
      <c r="J36" s="103"/>
    </row>
    <row r="37" spans="1:10" hidden="1" x14ac:dyDescent="0.35">
      <c r="A37" s="86" t="s">
        <v>192</v>
      </c>
      <c r="B37" s="87">
        <v>2</v>
      </c>
      <c r="C37" s="87">
        <v>4</v>
      </c>
      <c r="D37" s="88">
        <v>12</v>
      </c>
      <c r="E37" s="89"/>
      <c r="F37" s="90">
        <f t="shared" si="3"/>
        <v>24</v>
      </c>
      <c r="G37" s="89">
        <v>6</v>
      </c>
      <c r="H37" s="90">
        <f>F37*B37/G37</f>
        <v>8</v>
      </c>
      <c r="I37" s="91">
        <f t="shared" si="5"/>
        <v>16</v>
      </c>
      <c r="J37" s="103"/>
    </row>
    <row r="38" spans="1:10" ht="43.5" x14ac:dyDescent="0.35">
      <c r="A38" s="86" t="s">
        <v>343</v>
      </c>
      <c r="B38" s="96">
        <v>0</v>
      </c>
      <c r="C38" s="96">
        <v>50</v>
      </c>
      <c r="D38" s="97">
        <v>6</v>
      </c>
      <c r="E38" s="89" t="s">
        <v>352</v>
      </c>
      <c r="F38" s="90">
        <v>2.25</v>
      </c>
      <c r="G38" s="89">
        <v>12</v>
      </c>
      <c r="H38" s="98"/>
      <c r="I38" s="99">
        <f>C38*F38/G38</f>
        <v>9.375</v>
      </c>
      <c r="J38" s="103">
        <f>[1]Planilha1!$H$2</f>
        <v>0.70250000000000012</v>
      </c>
    </row>
    <row r="39" spans="1:10" x14ac:dyDescent="0.35">
      <c r="A39" s="86" t="s">
        <v>344</v>
      </c>
      <c r="B39" s="96">
        <v>0</v>
      </c>
      <c r="C39" s="96">
        <v>4</v>
      </c>
      <c r="D39" s="98">
        <v>1.9</v>
      </c>
      <c r="E39" s="89" t="s">
        <v>353</v>
      </c>
      <c r="F39" s="90">
        <f t="shared" ref="F39:F50" si="6">D39*C39</f>
        <v>7.6</v>
      </c>
      <c r="G39" s="89">
        <v>12</v>
      </c>
      <c r="H39" s="98"/>
      <c r="I39" s="99">
        <f t="shared" si="5"/>
        <v>2.5333333333333332</v>
      </c>
      <c r="J39" s="103">
        <f>[1]Planilha1!$H$3</f>
        <v>2.2824999999999998</v>
      </c>
    </row>
    <row r="40" spans="1:10" ht="29" x14ac:dyDescent="0.35">
      <c r="A40" s="86" t="s">
        <v>345</v>
      </c>
      <c r="B40" s="96">
        <v>0</v>
      </c>
      <c r="C40" s="96">
        <v>10</v>
      </c>
      <c r="D40" s="98">
        <v>2.12</v>
      </c>
      <c r="E40" s="89" t="s">
        <v>354</v>
      </c>
      <c r="F40" s="90">
        <f t="shared" si="6"/>
        <v>21.200000000000003</v>
      </c>
      <c r="G40" s="89">
        <v>12</v>
      </c>
      <c r="H40" s="98"/>
      <c r="I40" s="99">
        <f t="shared" si="5"/>
        <v>17.666666666666668</v>
      </c>
      <c r="J40" s="103">
        <f>[1]Planilha1!$H$4</f>
        <v>6.8100000000000014</v>
      </c>
    </row>
    <row r="41" spans="1:10" ht="43.5" x14ac:dyDescent="0.35">
      <c r="A41" s="86" t="s">
        <v>346</v>
      </c>
      <c r="B41" s="96">
        <v>0</v>
      </c>
      <c r="C41" s="96">
        <v>4</v>
      </c>
      <c r="D41" s="98">
        <v>4.75</v>
      </c>
      <c r="E41" s="89" t="s">
        <v>355</v>
      </c>
      <c r="F41" s="90">
        <f t="shared" si="6"/>
        <v>19</v>
      </c>
      <c r="G41" s="89">
        <v>12</v>
      </c>
      <c r="H41" s="98"/>
      <c r="I41" s="99">
        <f t="shared" si="5"/>
        <v>6.333333333333333</v>
      </c>
      <c r="J41" s="103">
        <f>[1]Planilha1!$H$5</f>
        <v>14.5</v>
      </c>
    </row>
    <row r="42" spans="1:10" x14ac:dyDescent="0.35">
      <c r="A42" s="86" t="s">
        <v>347</v>
      </c>
      <c r="B42" s="96">
        <v>0</v>
      </c>
      <c r="C42" s="96">
        <v>5</v>
      </c>
      <c r="D42" s="98">
        <v>3.63</v>
      </c>
      <c r="E42" s="89" t="s">
        <v>356</v>
      </c>
      <c r="F42" s="90">
        <f t="shared" si="6"/>
        <v>18.149999999999999</v>
      </c>
      <c r="G42" s="89">
        <v>3</v>
      </c>
      <c r="H42" s="98"/>
      <c r="I42" s="99">
        <f t="shared" si="5"/>
        <v>30.25</v>
      </c>
      <c r="J42" s="103">
        <f>[1]Planilha1!$H$6</f>
        <v>3.2250000000000001</v>
      </c>
    </row>
    <row r="43" spans="1:10" x14ac:dyDescent="0.35">
      <c r="A43" s="86" t="s">
        <v>348</v>
      </c>
      <c r="B43" s="96">
        <v>0</v>
      </c>
      <c r="C43" s="96">
        <v>1</v>
      </c>
      <c r="D43" s="98">
        <v>5.9</v>
      </c>
      <c r="E43" s="89" t="s">
        <v>357</v>
      </c>
      <c r="F43" s="90">
        <f t="shared" si="6"/>
        <v>5.9</v>
      </c>
      <c r="G43" s="89">
        <v>12</v>
      </c>
      <c r="H43" s="98"/>
      <c r="I43" s="99">
        <f t="shared" si="5"/>
        <v>0.4916666666666667</v>
      </c>
      <c r="J43" s="103">
        <f>[1]Planilha1!$H$7</f>
        <v>4.0324999999999998</v>
      </c>
    </row>
    <row r="44" spans="1:10" ht="29" x14ac:dyDescent="0.35">
      <c r="A44" s="86" t="s">
        <v>349</v>
      </c>
      <c r="B44" s="96">
        <v>0</v>
      </c>
      <c r="C44" s="96">
        <v>3</v>
      </c>
      <c r="D44" s="98">
        <v>15</v>
      </c>
      <c r="E44" s="89" t="s">
        <v>358</v>
      </c>
      <c r="F44" s="90">
        <f t="shared" si="6"/>
        <v>45</v>
      </c>
      <c r="G44" s="89">
        <v>60</v>
      </c>
      <c r="H44" s="98"/>
      <c r="I44" s="99">
        <f t="shared" si="5"/>
        <v>2.25</v>
      </c>
      <c r="J44" s="103">
        <f>[1]Planilha1!$H$8</f>
        <v>14.706666666666669</v>
      </c>
    </row>
    <row r="45" spans="1:10" ht="29" x14ac:dyDescent="0.35">
      <c r="A45" s="86" t="s">
        <v>350</v>
      </c>
      <c r="B45" s="96">
        <v>0</v>
      </c>
      <c r="C45" s="96">
        <v>3</v>
      </c>
      <c r="D45" s="98">
        <v>11.7</v>
      </c>
      <c r="E45" s="89" t="s">
        <v>359</v>
      </c>
      <c r="F45" s="90">
        <f t="shared" si="6"/>
        <v>35.099999999999994</v>
      </c>
      <c r="G45" s="89">
        <v>60</v>
      </c>
      <c r="H45" s="98"/>
      <c r="I45" s="99">
        <f t="shared" si="5"/>
        <v>1.7549999999999997</v>
      </c>
      <c r="J45" s="103">
        <f>[1]Planilha1!$H$9</f>
        <v>12.026666666666666</v>
      </c>
    </row>
    <row r="46" spans="1:10" ht="29" x14ac:dyDescent="0.35">
      <c r="A46" s="86" t="s">
        <v>351</v>
      </c>
      <c r="B46" s="96">
        <v>0</v>
      </c>
      <c r="C46" s="96">
        <v>3</v>
      </c>
      <c r="D46" s="98">
        <v>9.3000000000000007</v>
      </c>
      <c r="E46" s="89" t="s">
        <v>360</v>
      </c>
      <c r="F46" s="90">
        <f t="shared" si="6"/>
        <v>27.900000000000002</v>
      </c>
      <c r="G46" s="89">
        <v>60</v>
      </c>
      <c r="H46" s="98"/>
      <c r="I46" s="99">
        <f t="shared" si="5"/>
        <v>1.395</v>
      </c>
      <c r="J46" s="103">
        <f>[1]Planilha1!$H$10</f>
        <v>9.5666666666666664</v>
      </c>
    </row>
    <row r="47" spans="1:10" ht="29" x14ac:dyDescent="0.35">
      <c r="A47" s="86" t="s">
        <v>361</v>
      </c>
      <c r="B47" s="96">
        <v>0</v>
      </c>
      <c r="C47" s="96">
        <v>2</v>
      </c>
      <c r="D47" s="98">
        <v>5.3</v>
      </c>
      <c r="E47" s="89" t="s">
        <v>362</v>
      </c>
      <c r="F47" s="90">
        <f t="shared" si="6"/>
        <v>10.6</v>
      </c>
      <c r="G47" s="89">
        <v>60</v>
      </c>
      <c r="H47" s="98"/>
      <c r="I47" s="99">
        <f t="shared" si="5"/>
        <v>0.35333333333333333</v>
      </c>
      <c r="J47" s="103">
        <f>[1]Planilha1!$H$12</f>
        <v>10</v>
      </c>
    </row>
    <row r="48" spans="1:10" x14ac:dyDescent="0.35">
      <c r="A48" s="86" t="s">
        <v>365</v>
      </c>
      <c r="B48" s="96">
        <v>0</v>
      </c>
      <c r="C48" s="96">
        <v>4</v>
      </c>
      <c r="D48" s="98">
        <v>13</v>
      </c>
      <c r="E48" s="89"/>
      <c r="F48" s="90">
        <f t="shared" si="6"/>
        <v>52</v>
      </c>
      <c r="G48" s="89">
        <v>60</v>
      </c>
      <c r="H48" s="98"/>
      <c r="I48" s="99">
        <f t="shared" si="5"/>
        <v>3.4666666666666668</v>
      </c>
      <c r="J48" s="103">
        <f>[1]Planilha1!$H$16</f>
        <v>24.5</v>
      </c>
    </row>
    <row r="49" spans="1:10" x14ac:dyDescent="0.35">
      <c r="A49" s="86" t="s">
        <v>363</v>
      </c>
      <c r="B49" s="96">
        <v>0</v>
      </c>
      <c r="C49" s="96">
        <v>4</v>
      </c>
      <c r="D49" s="98">
        <v>3.85</v>
      </c>
      <c r="E49" s="89"/>
      <c r="F49" s="90">
        <f t="shared" si="6"/>
        <v>15.4</v>
      </c>
      <c r="G49" s="89">
        <v>12</v>
      </c>
      <c r="H49" s="98"/>
      <c r="I49" s="99">
        <f t="shared" si="5"/>
        <v>5.1333333333333337</v>
      </c>
      <c r="J49" s="103">
        <f>[1]Planilha1!$H$17</f>
        <v>10.355</v>
      </c>
    </row>
    <row r="50" spans="1:10" x14ac:dyDescent="0.35">
      <c r="A50" s="86" t="s">
        <v>364</v>
      </c>
      <c r="B50" s="96">
        <v>0</v>
      </c>
      <c r="C50" s="96">
        <v>4</v>
      </c>
      <c r="D50" s="98">
        <v>2.1</v>
      </c>
      <c r="E50" s="89"/>
      <c r="F50" s="90">
        <f t="shared" si="6"/>
        <v>8.4</v>
      </c>
      <c r="G50" s="89">
        <v>6</v>
      </c>
      <c r="H50" s="98"/>
      <c r="I50" s="99">
        <f t="shared" si="5"/>
        <v>5.6000000000000005</v>
      </c>
      <c r="J50" s="103" t="s">
        <v>35</v>
      </c>
    </row>
    <row r="51" spans="1:10" hidden="1" x14ac:dyDescent="0.35">
      <c r="A51" s="92" t="s">
        <v>39</v>
      </c>
      <c r="B51" s="93"/>
      <c r="C51" s="93"/>
      <c r="D51" s="94"/>
      <c r="E51" s="89"/>
      <c r="F51" s="90"/>
      <c r="G51" s="89"/>
      <c r="H51" s="90">
        <f>SUM(H28:H37)</f>
        <v>24.085000000000001</v>
      </c>
      <c r="I51" s="95">
        <f>SUM(I28:I38)</f>
        <v>40.408333333333331</v>
      </c>
      <c r="J51" s="103"/>
    </row>
    <row r="52" spans="1:10" ht="16" hidden="1" thickBot="1" x14ac:dyDescent="0.4">
      <c r="A52" s="341" t="s">
        <v>193</v>
      </c>
      <c r="B52" s="342"/>
      <c r="C52" s="342"/>
      <c r="D52" s="342"/>
      <c r="E52" s="342"/>
      <c r="F52" s="342"/>
      <c r="G52" s="343"/>
      <c r="H52" s="28">
        <f>H16+H19+H26+H51</f>
        <v>511.59749999999991</v>
      </c>
      <c r="I52" s="75">
        <f>I16+I19+I26+I51</f>
        <v>607.23333333333323</v>
      </c>
      <c r="J52" s="103"/>
    </row>
    <row r="53" spans="1:10" ht="16" hidden="1" thickBot="1" x14ac:dyDescent="0.4">
      <c r="A53" s="344" t="s">
        <v>194</v>
      </c>
      <c r="B53" s="345"/>
      <c r="C53" s="345"/>
      <c r="D53" s="345"/>
      <c r="E53" s="345"/>
      <c r="F53" s="345"/>
      <c r="G53" s="346"/>
      <c r="H53" s="28">
        <f>H52/5</f>
        <v>102.31949999999998</v>
      </c>
      <c r="I53" s="75">
        <f>I52/5</f>
        <v>121.44666666666664</v>
      </c>
      <c r="J53" s="103"/>
    </row>
    <row r="54" spans="1:10" ht="48" hidden="1" customHeight="1" x14ac:dyDescent="0.35">
      <c r="A54" s="347" t="s">
        <v>195</v>
      </c>
      <c r="B54" s="347"/>
      <c r="C54" s="347"/>
      <c r="D54" s="347"/>
      <c r="E54" s="347"/>
      <c r="F54" s="347"/>
      <c r="G54" s="347"/>
      <c r="H54" s="347"/>
      <c r="I54"/>
    </row>
  </sheetData>
  <mergeCells count="5">
    <mergeCell ref="A27:I27"/>
    <mergeCell ref="A52:G52"/>
    <mergeCell ref="A53:G53"/>
    <mergeCell ref="A54:H54"/>
    <mergeCell ref="A1:J1"/>
  </mergeCells>
  <pageMargins left="0.511811024" right="0.511811024" top="0.78740157499999996" bottom="0.78740157499999996" header="0.31496062000000002" footer="0.31496062000000002"/>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lan7"/>
  <dimension ref="A1:J19"/>
  <sheetViews>
    <sheetView topLeftCell="A13" workbookViewId="0">
      <selection sqref="A1:J1"/>
    </sheetView>
  </sheetViews>
  <sheetFormatPr defaultColWidth="8.81640625" defaultRowHeight="12.5" x14ac:dyDescent="0.25"/>
  <cols>
    <col min="1" max="1" width="36.453125" style="104" customWidth="1"/>
    <col min="2" max="2" width="25.1796875" style="104" customWidth="1"/>
    <col min="3" max="3" width="9.81640625" style="104" bestFit="1" customWidth="1"/>
    <col min="4" max="4" width="12.81640625" style="104" customWidth="1"/>
    <col min="5" max="7" width="9.81640625" style="104" bestFit="1" customWidth="1"/>
    <col min="8" max="8" width="11.81640625" style="104" customWidth="1"/>
    <col min="9" max="9" width="13.1796875" style="104" customWidth="1"/>
    <col min="10" max="10" width="11.1796875" style="104" bestFit="1" customWidth="1"/>
    <col min="11" max="16384" width="8.81640625" style="104"/>
  </cols>
  <sheetData>
    <row r="1" spans="1:10" s="116" customFormat="1" ht="25" customHeight="1" x14ac:dyDescent="0.25">
      <c r="A1" s="112" t="s">
        <v>368</v>
      </c>
      <c r="B1" s="113"/>
      <c r="C1" s="114" t="s">
        <v>369</v>
      </c>
      <c r="D1" s="114" t="s">
        <v>370</v>
      </c>
      <c r="E1" s="114" t="s">
        <v>371</v>
      </c>
      <c r="F1" s="114" t="s">
        <v>372</v>
      </c>
      <c r="G1" s="114" t="s">
        <v>373</v>
      </c>
      <c r="H1" s="114" t="s">
        <v>374</v>
      </c>
      <c r="I1" s="115" t="s">
        <v>375</v>
      </c>
      <c r="J1" s="114"/>
    </row>
    <row r="2" spans="1:10" ht="25" customHeight="1" thickBot="1" x14ac:dyDescent="0.4">
      <c r="A2" s="105" t="s">
        <v>343</v>
      </c>
      <c r="B2" s="106" t="s">
        <v>352</v>
      </c>
      <c r="C2" s="111">
        <v>0.6</v>
      </c>
      <c r="D2" s="111">
        <v>0.71</v>
      </c>
      <c r="E2" s="111">
        <v>0.8</v>
      </c>
      <c r="F2" s="111">
        <v>0.7</v>
      </c>
      <c r="G2" s="111"/>
      <c r="H2" s="111">
        <f>AVERAGE(C2:G2)</f>
        <v>0.70250000000000012</v>
      </c>
      <c r="I2" s="117">
        <v>50</v>
      </c>
      <c r="J2" s="111">
        <f>I2*H2</f>
        <v>35.125000000000007</v>
      </c>
    </row>
    <row r="3" spans="1:10" ht="25" customHeight="1" thickBot="1" x14ac:dyDescent="0.4">
      <c r="A3" s="105" t="s">
        <v>344</v>
      </c>
      <c r="B3" s="106" t="s">
        <v>353</v>
      </c>
      <c r="C3" s="111">
        <v>2.2000000000000002</v>
      </c>
      <c r="D3" s="111">
        <v>1.43</v>
      </c>
      <c r="E3" s="111">
        <v>3</v>
      </c>
      <c r="F3" s="111">
        <v>2.5</v>
      </c>
      <c r="G3" s="111"/>
      <c r="H3" s="111">
        <f>AVERAGE(C3:G3)</f>
        <v>2.2824999999999998</v>
      </c>
      <c r="I3" s="117">
        <v>4</v>
      </c>
      <c r="J3" s="111">
        <f t="shared" ref="J3:J18" si="0">I3*H3</f>
        <v>9.129999999999999</v>
      </c>
    </row>
    <row r="4" spans="1:10" ht="25" customHeight="1" thickBot="1" x14ac:dyDescent="0.4">
      <c r="A4" s="105" t="s">
        <v>345</v>
      </c>
      <c r="B4" s="106" t="s">
        <v>354</v>
      </c>
      <c r="C4" s="111">
        <v>2.2799999999999998</v>
      </c>
      <c r="D4" s="111">
        <v>20.76</v>
      </c>
      <c r="E4" s="111">
        <v>2.35</v>
      </c>
      <c r="F4" s="111">
        <v>1.85</v>
      </c>
      <c r="G4" s="111"/>
      <c r="H4" s="111">
        <f t="shared" ref="H4:H5" si="1">AVERAGE(C4:G4)</f>
        <v>6.8100000000000014</v>
      </c>
      <c r="I4" s="117">
        <v>10</v>
      </c>
      <c r="J4" s="111">
        <f t="shared" si="0"/>
        <v>68.100000000000009</v>
      </c>
    </row>
    <row r="5" spans="1:10" ht="25" customHeight="1" thickBot="1" x14ac:dyDescent="0.4">
      <c r="A5" s="105" t="s">
        <v>346</v>
      </c>
      <c r="B5" s="106" t="s">
        <v>355</v>
      </c>
      <c r="C5" s="111"/>
      <c r="D5" s="111"/>
      <c r="E5" s="111">
        <v>18</v>
      </c>
      <c r="F5" s="111">
        <v>11</v>
      </c>
      <c r="G5" s="111"/>
      <c r="H5" s="111">
        <f t="shared" si="1"/>
        <v>14.5</v>
      </c>
      <c r="I5" s="117">
        <v>4</v>
      </c>
      <c r="J5" s="111">
        <f t="shared" si="0"/>
        <v>58</v>
      </c>
    </row>
    <row r="6" spans="1:10" ht="25" customHeight="1" thickBot="1" x14ac:dyDescent="0.4">
      <c r="A6" s="105" t="s">
        <v>347</v>
      </c>
      <c r="B6" s="106" t="s">
        <v>356</v>
      </c>
      <c r="C6" s="111">
        <v>3</v>
      </c>
      <c r="D6" s="111"/>
      <c r="E6" s="111">
        <v>3.45</v>
      </c>
      <c r="F6" s="111"/>
      <c r="G6" s="111"/>
      <c r="H6" s="111">
        <f>AVERAGE(C6:G6)</f>
        <v>3.2250000000000001</v>
      </c>
      <c r="I6" s="117">
        <v>5</v>
      </c>
      <c r="J6" s="111">
        <f t="shared" si="0"/>
        <v>16.125</v>
      </c>
    </row>
    <row r="7" spans="1:10" ht="25" customHeight="1" x14ac:dyDescent="0.35">
      <c r="A7" s="107" t="s">
        <v>348</v>
      </c>
      <c r="B7" s="108" t="s">
        <v>357</v>
      </c>
      <c r="C7" s="111">
        <v>3.86</v>
      </c>
      <c r="D7" s="111">
        <v>2.97</v>
      </c>
      <c r="E7" s="111">
        <v>5</v>
      </c>
      <c r="F7" s="111">
        <v>4.3</v>
      </c>
      <c r="G7" s="111"/>
      <c r="H7" s="111">
        <f t="shared" ref="H7:H18" si="2">AVERAGE(C7:G7)</f>
        <v>4.0324999999999998</v>
      </c>
      <c r="I7" s="117">
        <v>1</v>
      </c>
      <c r="J7" s="111">
        <f t="shared" si="0"/>
        <v>4.0324999999999998</v>
      </c>
    </row>
    <row r="8" spans="1:10" ht="25" customHeight="1" thickBot="1" x14ac:dyDescent="0.4">
      <c r="A8" s="105" t="s">
        <v>349</v>
      </c>
      <c r="B8" s="106" t="s">
        <v>358</v>
      </c>
      <c r="C8" s="111">
        <v>22.12</v>
      </c>
      <c r="D8" s="111"/>
      <c r="E8" s="111">
        <v>3</v>
      </c>
      <c r="F8" s="111">
        <v>19</v>
      </c>
      <c r="G8" s="111"/>
      <c r="H8" s="111">
        <f t="shared" si="2"/>
        <v>14.706666666666669</v>
      </c>
      <c r="I8" s="117">
        <v>3</v>
      </c>
      <c r="J8" s="111">
        <f t="shared" si="0"/>
        <v>44.120000000000005</v>
      </c>
    </row>
    <row r="9" spans="1:10" ht="25" customHeight="1" thickBot="1" x14ac:dyDescent="0.4">
      <c r="A9" s="105" t="s">
        <v>350</v>
      </c>
      <c r="B9" s="106" t="s">
        <v>359</v>
      </c>
      <c r="C9" s="111">
        <v>18.079999999999998</v>
      </c>
      <c r="D9" s="111"/>
      <c r="E9" s="111">
        <v>3</v>
      </c>
      <c r="F9" s="111">
        <v>15</v>
      </c>
      <c r="G9" s="111"/>
      <c r="H9" s="111">
        <f t="shared" si="2"/>
        <v>12.026666666666666</v>
      </c>
      <c r="I9" s="117">
        <v>3</v>
      </c>
      <c r="J9" s="111">
        <f t="shared" si="0"/>
        <v>36.08</v>
      </c>
    </row>
    <row r="10" spans="1:10" ht="25" customHeight="1" thickBot="1" x14ac:dyDescent="0.4">
      <c r="A10" s="105" t="s">
        <v>351</v>
      </c>
      <c r="B10" s="106" t="s">
        <v>360</v>
      </c>
      <c r="C10" s="111">
        <v>12.7</v>
      </c>
      <c r="D10" s="111"/>
      <c r="E10" s="111">
        <v>3</v>
      </c>
      <c r="F10" s="111">
        <v>13</v>
      </c>
      <c r="G10" s="111"/>
      <c r="H10" s="111">
        <f t="shared" si="2"/>
        <v>9.5666666666666664</v>
      </c>
      <c r="I10" s="117">
        <v>3</v>
      </c>
      <c r="J10" s="111">
        <f t="shared" si="0"/>
        <v>28.7</v>
      </c>
    </row>
    <row r="11" spans="1:10" ht="25" customHeight="1" thickBot="1" x14ac:dyDescent="0.4">
      <c r="A11" s="105" t="s">
        <v>376</v>
      </c>
      <c r="B11" s="106" t="s">
        <v>377</v>
      </c>
      <c r="C11" s="111"/>
      <c r="D11" s="111"/>
      <c r="E11" s="111">
        <v>695</v>
      </c>
      <c r="F11" s="111">
        <v>350</v>
      </c>
      <c r="G11" s="111"/>
      <c r="H11" s="111">
        <f t="shared" si="2"/>
        <v>522.5</v>
      </c>
      <c r="I11" s="117">
        <v>1</v>
      </c>
      <c r="J11" s="111">
        <f t="shared" si="0"/>
        <v>522.5</v>
      </c>
    </row>
    <row r="12" spans="1:10" ht="25" customHeight="1" thickBot="1" x14ac:dyDescent="0.4">
      <c r="A12" s="107" t="s">
        <v>361</v>
      </c>
      <c r="B12" s="108" t="s">
        <v>362</v>
      </c>
      <c r="C12" s="111"/>
      <c r="D12" s="111"/>
      <c r="E12" s="111">
        <v>12</v>
      </c>
      <c r="F12" s="111">
        <v>8</v>
      </c>
      <c r="G12" s="111"/>
      <c r="H12" s="111">
        <f t="shared" si="2"/>
        <v>10</v>
      </c>
      <c r="I12" s="117">
        <v>6</v>
      </c>
      <c r="J12" s="111">
        <f t="shared" si="0"/>
        <v>60</v>
      </c>
    </row>
    <row r="13" spans="1:10" ht="25" customHeight="1" thickBot="1" x14ac:dyDescent="0.4">
      <c r="A13" s="109" t="s">
        <v>378</v>
      </c>
      <c r="B13" s="110"/>
      <c r="C13" s="111">
        <v>280</v>
      </c>
      <c r="D13" s="111">
        <v>189</v>
      </c>
      <c r="E13" s="111">
        <v>240.88</v>
      </c>
      <c r="F13" s="111">
        <v>267</v>
      </c>
      <c r="G13" s="111">
        <v>442.46</v>
      </c>
      <c r="H13" s="111">
        <f t="shared" si="2"/>
        <v>283.86799999999999</v>
      </c>
      <c r="I13" s="117">
        <v>1</v>
      </c>
      <c r="J13" s="111">
        <f t="shared" si="0"/>
        <v>283.86799999999999</v>
      </c>
    </row>
    <row r="14" spans="1:10" ht="25" customHeight="1" thickBot="1" x14ac:dyDescent="0.4">
      <c r="A14" s="105" t="s">
        <v>379</v>
      </c>
      <c r="B14" s="106" t="s">
        <v>380</v>
      </c>
      <c r="C14" s="111"/>
      <c r="D14" s="111"/>
      <c r="E14" s="111">
        <v>129</v>
      </c>
      <c r="F14" s="111">
        <v>22</v>
      </c>
      <c r="G14" s="111">
        <v>64.66</v>
      </c>
      <c r="H14" s="111">
        <f t="shared" si="2"/>
        <v>71.88666666666667</v>
      </c>
      <c r="I14" s="117">
        <v>1</v>
      </c>
      <c r="J14" s="111">
        <f t="shared" si="0"/>
        <v>71.88666666666667</v>
      </c>
    </row>
    <row r="15" spans="1:10" ht="25" customHeight="1" thickBot="1" x14ac:dyDescent="0.4">
      <c r="A15" s="105" t="s">
        <v>381</v>
      </c>
      <c r="B15" s="106" t="s">
        <v>382</v>
      </c>
      <c r="C15" s="111"/>
      <c r="D15" s="111"/>
      <c r="E15" s="111"/>
      <c r="F15" s="111"/>
      <c r="G15" s="111"/>
      <c r="H15" s="111"/>
      <c r="I15" s="117"/>
      <c r="J15" s="111"/>
    </row>
    <row r="16" spans="1:10" ht="25" customHeight="1" x14ac:dyDescent="0.35">
      <c r="A16" s="107" t="s">
        <v>383</v>
      </c>
      <c r="B16" s="108"/>
      <c r="C16" s="111"/>
      <c r="D16" s="111"/>
      <c r="E16" s="111">
        <v>30</v>
      </c>
      <c r="F16" s="111">
        <v>19</v>
      </c>
      <c r="G16" s="111"/>
      <c r="H16" s="111">
        <f t="shared" si="2"/>
        <v>24.5</v>
      </c>
      <c r="I16" s="117">
        <v>1</v>
      </c>
      <c r="J16" s="111">
        <f t="shared" si="0"/>
        <v>24.5</v>
      </c>
    </row>
    <row r="17" spans="1:10" ht="25" customHeight="1" x14ac:dyDescent="0.35">
      <c r="A17" s="107" t="s">
        <v>363</v>
      </c>
      <c r="B17" s="108"/>
      <c r="C17" s="111">
        <v>7.75</v>
      </c>
      <c r="D17" s="111"/>
      <c r="E17" s="111">
        <v>16</v>
      </c>
      <c r="F17" s="111">
        <v>8.5</v>
      </c>
      <c r="G17" s="111">
        <v>9.17</v>
      </c>
      <c r="H17" s="111">
        <f t="shared" si="2"/>
        <v>10.355</v>
      </c>
      <c r="I17" s="117">
        <v>1</v>
      </c>
      <c r="J17" s="111">
        <f t="shared" si="0"/>
        <v>10.355</v>
      </c>
    </row>
    <row r="18" spans="1:10" ht="25" customHeight="1" x14ac:dyDescent="0.35">
      <c r="A18" s="107" t="s">
        <v>384</v>
      </c>
      <c r="B18" s="108"/>
      <c r="C18" s="111">
        <v>104.8</v>
      </c>
      <c r="D18" s="111"/>
      <c r="E18" s="111">
        <v>99</v>
      </c>
      <c r="F18" s="111"/>
      <c r="G18" s="111">
        <v>151.01</v>
      </c>
      <c r="H18" s="111">
        <f t="shared" si="2"/>
        <v>118.27</v>
      </c>
      <c r="I18" s="117">
        <v>1</v>
      </c>
      <c r="J18" s="111">
        <f t="shared" si="0"/>
        <v>118.27</v>
      </c>
    </row>
    <row r="19" spans="1:10" ht="25" customHeight="1" x14ac:dyDescent="0.35">
      <c r="A19" s="107" t="s">
        <v>385</v>
      </c>
      <c r="B19" s="108"/>
      <c r="C19" s="111"/>
      <c r="D19" s="111"/>
      <c r="E19" s="111"/>
      <c r="F19" s="111"/>
      <c r="G19" s="111"/>
      <c r="H19" s="111"/>
      <c r="I19" s="117">
        <v>1</v>
      </c>
      <c r="J19" s="111"/>
    </row>
  </sheetData>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Plan9"/>
  <dimension ref="A1:I53"/>
  <sheetViews>
    <sheetView topLeftCell="A28" workbookViewId="0">
      <selection activeCell="K37" sqref="K37"/>
    </sheetView>
  </sheetViews>
  <sheetFormatPr defaultRowHeight="14.5" x14ac:dyDescent="0.35"/>
  <cols>
    <col min="1" max="1" width="28.81640625" customWidth="1"/>
    <col min="2" max="2" width="9.81640625" customWidth="1"/>
    <col min="3" max="3" width="9.81640625" style="36" customWidth="1"/>
    <col min="4" max="4" width="13.54296875" bestFit="1" customWidth="1"/>
    <col min="5" max="5" width="14.1796875" customWidth="1"/>
    <col min="6" max="6" width="12.54296875" bestFit="1" customWidth="1"/>
    <col min="7" max="7" width="14.54296875" customWidth="1"/>
    <col min="8" max="8" width="10.1796875" customWidth="1"/>
    <col min="9" max="9" width="12.1796875" style="36" bestFit="1" customWidth="1"/>
  </cols>
  <sheetData>
    <row r="1" spans="1:9" ht="44" hidden="1" thickBot="1" x14ac:dyDescent="0.4">
      <c r="A1" s="4" t="s">
        <v>146</v>
      </c>
      <c r="B1" s="30" t="s">
        <v>339</v>
      </c>
      <c r="C1" s="31" t="s">
        <v>340</v>
      </c>
      <c r="D1" s="5" t="s">
        <v>333</v>
      </c>
      <c r="E1" s="30" t="s">
        <v>148</v>
      </c>
      <c r="F1" s="30" t="s">
        <v>334</v>
      </c>
      <c r="G1" s="30" t="s">
        <v>149</v>
      </c>
      <c r="H1" s="30" t="s">
        <v>341</v>
      </c>
      <c r="I1" s="31" t="s">
        <v>342</v>
      </c>
    </row>
    <row r="2" spans="1:9" ht="58.5" hidden="1" thickBot="1" x14ac:dyDescent="0.4">
      <c r="A2" s="6" t="s">
        <v>151</v>
      </c>
      <c r="B2" s="7">
        <v>1</v>
      </c>
      <c r="C2" s="11"/>
      <c r="D2" s="7">
        <v>301</v>
      </c>
      <c r="E2" s="8" t="s">
        <v>152</v>
      </c>
      <c r="F2" s="9">
        <v>201</v>
      </c>
      <c r="G2" s="8">
        <v>12</v>
      </c>
      <c r="H2" s="9">
        <f>F2/G2</f>
        <v>16.75</v>
      </c>
      <c r="I2" s="11"/>
    </row>
    <row r="3" spans="1:9" ht="58.5" hidden="1" thickBot="1" x14ac:dyDescent="0.4">
      <c r="A3" s="6" t="s">
        <v>153</v>
      </c>
      <c r="B3" s="7">
        <v>1</v>
      </c>
      <c r="C3" s="11"/>
      <c r="D3" s="7">
        <v>1300</v>
      </c>
      <c r="E3" s="8" t="s">
        <v>154</v>
      </c>
      <c r="F3" s="9">
        <v>1000</v>
      </c>
      <c r="G3" s="8">
        <v>12</v>
      </c>
      <c r="H3" s="9">
        <f t="shared" ref="H3:H14" si="0">F3/G3</f>
        <v>83.333333333333329</v>
      </c>
      <c r="I3" s="11"/>
    </row>
    <row r="4" spans="1:9" ht="44" hidden="1" thickBot="1" x14ac:dyDescent="0.4">
      <c r="A4" s="6" t="s">
        <v>155</v>
      </c>
      <c r="B4" s="7">
        <v>1</v>
      </c>
      <c r="C4" s="11"/>
      <c r="D4" s="7">
        <v>60</v>
      </c>
      <c r="E4" s="8" t="s">
        <v>156</v>
      </c>
      <c r="F4" s="9">
        <f>D4*B4</f>
        <v>60</v>
      </c>
      <c r="G4" s="8">
        <v>12</v>
      </c>
      <c r="H4" s="9">
        <f t="shared" si="0"/>
        <v>5</v>
      </c>
      <c r="I4" s="11"/>
    </row>
    <row r="5" spans="1:9" ht="44" hidden="1" thickBot="1" x14ac:dyDescent="0.4">
      <c r="A5" s="6" t="s">
        <v>157</v>
      </c>
      <c r="B5" s="7">
        <v>2</v>
      </c>
      <c r="C5" s="11"/>
      <c r="D5" s="7">
        <v>80</v>
      </c>
      <c r="E5" s="8" t="s">
        <v>158</v>
      </c>
      <c r="F5" s="9">
        <f>D5*B5</f>
        <v>160</v>
      </c>
      <c r="G5" s="8">
        <v>12</v>
      </c>
      <c r="H5" s="9">
        <f t="shared" si="0"/>
        <v>13.333333333333334</v>
      </c>
      <c r="I5" s="11"/>
    </row>
    <row r="6" spans="1:9" ht="44" hidden="1" thickBot="1" x14ac:dyDescent="0.4">
      <c r="A6" s="6" t="s">
        <v>159</v>
      </c>
      <c r="B6" s="7">
        <v>1</v>
      </c>
      <c r="C6" s="11"/>
      <c r="D6" s="7">
        <v>63</v>
      </c>
      <c r="E6" s="8" t="s">
        <v>160</v>
      </c>
      <c r="F6" s="9">
        <f>D6*B6</f>
        <v>63</v>
      </c>
      <c r="G6" s="8">
        <v>12</v>
      </c>
      <c r="H6" s="9">
        <f t="shared" si="0"/>
        <v>5.25</v>
      </c>
      <c r="I6" s="11"/>
    </row>
    <row r="7" spans="1:9" ht="58.5" hidden="1" thickBot="1" x14ac:dyDescent="0.4">
      <c r="A7" s="6" t="s">
        <v>161</v>
      </c>
      <c r="B7" s="7">
        <v>1</v>
      </c>
      <c r="C7" s="11"/>
      <c r="D7" s="7">
        <v>200</v>
      </c>
      <c r="E7" s="8" t="s">
        <v>162</v>
      </c>
      <c r="F7" s="9">
        <f>D7*B7</f>
        <v>200</v>
      </c>
      <c r="G7" s="8">
        <v>12</v>
      </c>
      <c r="H7" s="9">
        <f t="shared" si="0"/>
        <v>16.666666666666668</v>
      </c>
      <c r="I7" s="11"/>
    </row>
    <row r="8" spans="1:9" ht="32.15" hidden="1" customHeight="1" thickBot="1" x14ac:dyDescent="0.4">
      <c r="A8" s="6" t="s">
        <v>163</v>
      </c>
      <c r="B8" s="7">
        <v>1</v>
      </c>
      <c r="C8" s="11"/>
      <c r="D8" s="7">
        <v>299</v>
      </c>
      <c r="E8" s="8" t="s">
        <v>158</v>
      </c>
      <c r="F8" s="9">
        <v>280</v>
      </c>
      <c r="G8" s="8">
        <v>60</v>
      </c>
      <c r="H8" s="9">
        <f t="shared" si="0"/>
        <v>4.666666666666667</v>
      </c>
      <c r="I8" s="11"/>
    </row>
    <row r="9" spans="1:9" ht="73.400000000000006" hidden="1" customHeight="1" thickBot="1" x14ac:dyDescent="0.4">
      <c r="A9" s="6" t="s">
        <v>164</v>
      </c>
      <c r="B9" s="7">
        <v>1</v>
      </c>
      <c r="C9" s="11"/>
      <c r="D9" s="7">
        <v>2500</v>
      </c>
      <c r="E9" s="8" t="s">
        <v>165</v>
      </c>
      <c r="F9" s="9">
        <v>1800</v>
      </c>
      <c r="G9" s="8">
        <v>60</v>
      </c>
      <c r="H9" s="9">
        <f t="shared" si="0"/>
        <v>30</v>
      </c>
      <c r="I9" s="11"/>
    </row>
    <row r="10" spans="1:9" ht="29.5" hidden="1" thickBot="1" x14ac:dyDescent="0.4">
      <c r="A10" s="6" t="s">
        <v>166</v>
      </c>
      <c r="B10" s="7">
        <v>1</v>
      </c>
      <c r="C10" s="11"/>
      <c r="D10" s="7">
        <v>260</v>
      </c>
      <c r="E10" s="8" t="s">
        <v>165</v>
      </c>
      <c r="F10" s="9">
        <f>D10*B10</f>
        <v>260</v>
      </c>
      <c r="G10" s="8">
        <v>60</v>
      </c>
      <c r="H10" s="9">
        <f t="shared" si="0"/>
        <v>4.333333333333333</v>
      </c>
      <c r="I10" s="11"/>
    </row>
    <row r="11" spans="1:9" ht="114" hidden="1" customHeight="1" thickBot="1" x14ac:dyDescent="0.4">
      <c r="A11" s="6" t="s">
        <v>167</v>
      </c>
      <c r="B11" s="7">
        <v>1</v>
      </c>
      <c r="C11" s="11"/>
      <c r="D11" s="7">
        <v>1050</v>
      </c>
      <c r="E11" s="8"/>
      <c r="F11" s="9">
        <f>D11*B11</f>
        <v>1050</v>
      </c>
      <c r="G11" s="8">
        <v>60</v>
      </c>
      <c r="H11" s="9">
        <f t="shared" si="0"/>
        <v>17.5</v>
      </c>
      <c r="I11" s="11"/>
    </row>
    <row r="12" spans="1:9" ht="58.5" hidden="1" thickBot="1" x14ac:dyDescent="0.4">
      <c r="A12" s="6" t="s">
        <v>168</v>
      </c>
      <c r="B12" s="7">
        <v>2</v>
      </c>
      <c r="C12" s="11"/>
      <c r="D12" s="7">
        <v>439</v>
      </c>
      <c r="E12" s="8" t="s">
        <v>169</v>
      </c>
      <c r="F12" s="9">
        <f>D12*B12</f>
        <v>878</v>
      </c>
      <c r="G12" s="8">
        <v>60</v>
      </c>
      <c r="H12" s="9">
        <f t="shared" si="0"/>
        <v>14.633333333333333</v>
      </c>
      <c r="I12" s="11"/>
    </row>
    <row r="13" spans="1:9" ht="102" hidden="1" thickBot="1" x14ac:dyDescent="0.4">
      <c r="A13" s="6" t="s">
        <v>170</v>
      </c>
      <c r="B13" s="7">
        <v>1</v>
      </c>
      <c r="C13" s="11"/>
      <c r="D13" s="7">
        <v>1600</v>
      </c>
      <c r="E13" s="8"/>
      <c r="F13" s="9">
        <f>D13*B13</f>
        <v>1600</v>
      </c>
      <c r="G13" s="8">
        <v>60</v>
      </c>
      <c r="H13" s="9">
        <f t="shared" si="0"/>
        <v>26.666666666666668</v>
      </c>
      <c r="I13" s="11"/>
    </row>
    <row r="14" spans="1:9" ht="29.5" hidden="1" thickBot="1" x14ac:dyDescent="0.4">
      <c r="A14" s="6" t="s">
        <v>171</v>
      </c>
      <c r="B14" s="7">
        <v>1</v>
      </c>
      <c r="C14" s="11"/>
      <c r="D14" s="7">
        <v>90</v>
      </c>
      <c r="E14" s="8" t="s">
        <v>172</v>
      </c>
      <c r="F14" s="9">
        <f>D14*B14</f>
        <v>90</v>
      </c>
      <c r="G14" s="8">
        <v>60</v>
      </c>
      <c r="H14" s="9">
        <f t="shared" si="0"/>
        <v>1.5</v>
      </c>
      <c r="I14" s="11"/>
    </row>
    <row r="15" spans="1:9" ht="15" hidden="1" thickBot="1" x14ac:dyDescent="0.4">
      <c r="A15" s="10" t="s">
        <v>39</v>
      </c>
      <c r="B15" s="11"/>
      <c r="C15" s="11"/>
      <c r="D15" s="11"/>
      <c r="E15" s="12"/>
      <c r="F15" s="13"/>
      <c r="G15" s="12"/>
      <c r="H15" s="13">
        <f>H2+H3+H4+H5+H6+H7+H8+H9+H10+H11+H12++H13+H14</f>
        <v>239.6333333333333</v>
      </c>
      <c r="I15" s="11"/>
    </row>
    <row r="16" spans="1:9" ht="29.5" hidden="1" thickBot="1" x14ac:dyDescent="0.4">
      <c r="A16" s="14" t="s">
        <v>173</v>
      </c>
      <c r="B16" s="15" t="s">
        <v>147</v>
      </c>
      <c r="C16" s="32"/>
      <c r="D16" s="15"/>
      <c r="E16" s="16" t="s">
        <v>148</v>
      </c>
      <c r="F16" s="30" t="s">
        <v>334</v>
      </c>
      <c r="G16" s="17" t="s">
        <v>149</v>
      </c>
      <c r="H16" s="17" t="s">
        <v>150</v>
      </c>
      <c r="I16" s="32"/>
    </row>
    <row r="17" spans="1:9" ht="29.5" hidden="1" thickBot="1" x14ac:dyDescent="0.4">
      <c r="A17" s="18" t="s">
        <v>174</v>
      </c>
      <c r="B17" s="7">
        <v>1</v>
      </c>
      <c r="C17" s="11"/>
      <c r="D17" s="7">
        <v>11230</v>
      </c>
      <c r="E17" s="19"/>
      <c r="F17" s="9">
        <f>D17*B17</f>
        <v>11230</v>
      </c>
      <c r="G17" s="8">
        <v>60</v>
      </c>
      <c r="H17" s="9">
        <f>F17/G17</f>
        <v>187.16666666666666</v>
      </c>
      <c r="I17" s="11"/>
    </row>
    <row r="18" spans="1:9" ht="15" hidden="1" thickBot="1" x14ac:dyDescent="0.4">
      <c r="A18" s="10" t="s">
        <v>39</v>
      </c>
      <c r="B18" s="20"/>
      <c r="C18" s="20"/>
      <c r="D18" s="20"/>
      <c r="E18" s="21"/>
      <c r="F18" s="21"/>
      <c r="G18" s="21"/>
      <c r="H18" s="22">
        <f>SUM(H17)</f>
        <v>187.16666666666666</v>
      </c>
      <c r="I18" s="20"/>
    </row>
    <row r="19" spans="1:9" ht="44" thickBot="1" x14ac:dyDescent="0.4">
      <c r="A19" s="14" t="s">
        <v>175</v>
      </c>
      <c r="B19" s="30" t="s">
        <v>339</v>
      </c>
      <c r="C19" s="31" t="s">
        <v>340</v>
      </c>
      <c r="D19" s="5" t="s">
        <v>333</v>
      </c>
      <c r="E19" s="16" t="s">
        <v>148</v>
      </c>
      <c r="F19" s="30" t="s">
        <v>334</v>
      </c>
      <c r="G19" s="17" t="s">
        <v>149</v>
      </c>
      <c r="H19" s="17" t="s">
        <v>150</v>
      </c>
      <c r="I19" s="31" t="s">
        <v>342</v>
      </c>
    </row>
    <row r="20" spans="1:9" ht="29.5" thickBot="1" x14ac:dyDescent="0.4">
      <c r="A20" s="18" t="s">
        <v>176</v>
      </c>
      <c r="B20" s="29">
        <v>1</v>
      </c>
      <c r="C20" s="37">
        <v>2</v>
      </c>
      <c r="D20" s="39">
        <v>230</v>
      </c>
      <c r="E20" s="8"/>
      <c r="F20" s="9">
        <f>D20*B20</f>
        <v>230</v>
      </c>
      <c r="G20" s="8">
        <v>12</v>
      </c>
      <c r="H20" s="9">
        <f>F20/G20</f>
        <v>19.166666666666668</v>
      </c>
      <c r="I20" s="33">
        <f>C20*F20/G20</f>
        <v>38.333333333333336</v>
      </c>
    </row>
    <row r="21" spans="1:9" ht="15" thickBot="1" x14ac:dyDescent="0.4">
      <c r="A21" s="18" t="s">
        <v>177</v>
      </c>
      <c r="B21" s="29">
        <v>1</v>
      </c>
      <c r="C21" s="37">
        <v>2</v>
      </c>
      <c r="D21" s="39">
        <v>379.05</v>
      </c>
      <c r="E21" s="8"/>
      <c r="F21" s="9">
        <f>D21*B21</f>
        <v>379.05</v>
      </c>
      <c r="G21" s="8">
        <v>12</v>
      </c>
      <c r="H21" s="9">
        <f>F21/G21</f>
        <v>31.587500000000002</v>
      </c>
      <c r="I21" s="33">
        <f>C21*F21/G21</f>
        <v>63.175000000000004</v>
      </c>
    </row>
    <row r="22" spans="1:9" ht="29.5" thickBot="1" x14ac:dyDescent="0.4">
      <c r="A22" s="18" t="s">
        <v>178</v>
      </c>
      <c r="B22" s="29">
        <v>1</v>
      </c>
      <c r="C22" s="37">
        <v>2</v>
      </c>
      <c r="D22" s="39">
        <v>11.6</v>
      </c>
      <c r="E22" s="8"/>
      <c r="F22" s="9">
        <f>D22*B22</f>
        <v>11.6</v>
      </c>
      <c r="G22" s="8">
        <v>12</v>
      </c>
      <c r="H22" s="9">
        <f>F22/G22</f>
        <v>0.96666666666666667</v>
      </c>
      <c r="I22" s="33">
        <f>C22*F22/G22</f>
        <v>1.9333333333333333</v>
      </c>
    </row>
    <row r="23" spans="1:9" ht="15" thickBot="1" x14ac:dyDescent="0.4">
      <c r="A23" s="18" t="s">
        <v>179</v>
      </c>
      <c r="B23" s="29">
        <v>5</v>
      </c>
      <c r="C23" s="37">
        <v>10</v>
      </c>
      <c r="D23" s="39">
        <v>5.58</v>
      </c>
      <c r="E23" s="8"/>
      <c r="F23" s="9">
        <f>D23*B23</f>
        <v>27.9</v>
      </c>
      <c r="G23" s="8">
        <v>12</v>
      </c>
      <c r="H23" s="9">
        <f>F23/G23</f>
        <v>2.3249999999999997</v>
      </c>
      <c r="I23" s="33">
        <f>C23*F23/G23</f>
        <v>23.25</v>
      </c>
    </row>
    <row r="24" spans="1:9" ht="29.5" thickBot="1" x14ac:dyDescent="0.4">
      <c r="A24" s="18" t="s">
        <v>180</v>
      </c>
      <c r="B24" s="29">
        <v>1</v>
      </c>
      <c r="C24" s="37">
        <v>2</v>
      </c>
      <c r="D24" s="39">
        <v>80</v>
      </c>
      <c r="E24" s="8" t="s">
        <v>181</v>
      </c>
      <c r="F24" s="9">
        <f>D24*B24</f>
        <v>80</v>
      </c>
      <c r="G24" s="8">
        <v>12</v>
      </c>
      <c r="H24" s="9">
        <f>F24/G24</f>
        <v>6.666666666666667</v>
      </c>
      <c r="I24" s="33">
        <f>C24*F24/G24</f>
        <v>13.333333333333334</v>
      </c>
    </row>
    <row r="25" spans="1:9" x14ac:dyDescent="0.35">
      <c r="A25" s="41" t="s">
        <v>39</v>
      </c>
      <c r="B25" s="42"/>
      <c r="C25" s="42"/>
      <c r="D25" s="42"/>
      <c r="E25" s="43"/>
      <c r="F25" s="44"/>
      <c r="G25" s="45"/>
      <c r="H25" s="46">
        <f>SUM(H20:H24)</f>
        <v>60.712500000000006</v>
      </c>
      <c r="I25" s="46">
        <f>SUM(I20:I24)</f>
        <v>140.02500000000001</v>
      </c>
    </row>
    <row r="26" spans="1:9" x14ac:dyDescent="0.35">
      <c r="A26" s="353" t="s">
        <v>182</v>
      </c>
      <c r="B26" s="353"/>
      <c r="C26" s="353"/>
      <c r="D26" s="353"/>
      <c r="E26" s="353"/>
      <c r="F26" s="353"/>
      <c r="G26" s="353"/>
      <c r="H26" s="353"/>
      <c r="I26" s="353"/>
    </row>
    <row r="27" spans="1:9" ht="29.5" thickBot="1" x14ac:dyDescent="0.4">
      <c r="A27" s="18" t="s">
        <v>183</v>
      </c>
      <c r="B27" s="29">
        <v>1</v>
      </c>
      <c r="C27" s="37">
        <v>2</v>
      </c>
      <c r="D27" s="39">
        <v>298</v>
      </c>
      <c r="E27" s="19"/>
      <c r="F27" s="9">
        <f t="shared" ref="F27:F36" si="1">D27*B27</f>
        <v>298</v>
      </c>
      <c r="G27" s="8">
        <v>60</v>
      </c>
      <c r="H27" s="9">
        <f>F27/G27</f>
        <v>4.9666666666666668</v>
      </c>
      <c r="I27" s="49">
        <f>H27*C27</f>
        <v>9.9333333333333336</v>
      </c>
    </row>
    <row r="28" spans="1:9" ht="15" thickBot="1" x14ac:dyDescent="0.4">
      <c r="A28" s="18" t="s">
        <v>184</v>
      </c>
      <c r="B28" s="29">
        <v>1</v>
      </c>
      <c r="C28" s="37">
        <v>0</v>
      </c>
      <c r="D28" s="39">
        <v>128</v>
      </c>
      <c r="E28" s="19"/>
      <c r="F28" s="9">
        <f t="shared" si="1"/>
        <v>128</v>
      </c>
      <c r="G28" s="8">
        <v>60</v>
      </c>
      <c r="H28" s="9">
        <f t="shared" ref="H28:H35" si="2">F28/G28</f>
        <v>2.1333333333333333</v>
      </c>
      <c r="I28" s="49">
        <f t="shared" ref="I28:I36" si="3">H28*C28</f>
        <v>0</v>
      </c>
    </row>
    <row r="29" spans="1:9" ht="44" thickBot="1" x14ac:dyDescent="0.4">
      <c r="A29" s="18" t="s">
        <v>185</v>
      </c>
      <c r="B29" s="29">
        <v>1</v>
      </c>
      <c r="C29" s="37">
        <v>0</v>
      </c>
      <c r="D29" s="39">
        <v>67.3</v>
      </c>
      <c r="E29" s="19"/>
      <c r="F29" s="9">
        <f t="shared" si="1"/>
        <v>67.3</v>
      </c>
      <c r="G29" s="8">
        <v>60</v>
      </c>
      <c r="H29" s="9">
        <f t="shared" si="2"/>
        <v>1.1216666666666666</v>
      </c>
      <c r="I29" s="49">
        <f t="shared" si="3"/>
        <v>0</v>
      </c>
    </row>
    <row r="30" spans="1:9" ht="15" thickBot="1" x14ac:dyDescent="0.4">
      <c r="A30" s="18" t="s">
        <v>186</v>
      </c>
      <c r="B30" s="29">
        <v>2</v>
      </c>
      <c r="C30" s="37">
        <v>0</v>
      </c>
      <c r="D30" s="39">
        <v>10</v>
      </c>
      <c r="E30" s="19"/>
      <c r="F30" s="9">
        <f t="shared" si="1"/>
        <v>20</v>
      </c>
      <c r="G30" s="8">
        <v>60</v>
      </c>
      <c r="H30" s="9">
        <f t="shared" si="2"/>
        <v>0.33333333333333331</v>
      </c>
      <c r="I30" s="49">
        <f t="shared" si="3"/>
        <v>0</v>
      </c>
    </row>
    <row r="31" spans="1:9" ht="15" thickBot="1" x14ac:dyDescent="0.4">
      <c r="A31" s="18" t="s">
        <v>187</v>
      </c>
      <c r="B31" s="29">
        <v>1</v>
      </c>
      <c r="C31" s="37">
        <v>2</v>
      </c>
      <c r="D31" s="39">
        <v>15</v>
      </c>
      <c r="E31" s="19"/>
      <c r="F31" s="9">
        <f t="shared" si="1"/>
        <v>15</v>
      </c>
      <c r="G31" s="8">
        <v>60</v>
      </c>
      <c r="H31" s="9">
        <f t="shared" si="2"/>
        <v>0.25</v>
      </c>
      <c r="I31" s="49">
        <f t="shared" si="3"/>
        <v>0.5</v>
      </c>
    </row>
    <row r="32" spans="1:9" ht="29.5" thickBot="1" x14ac:dyDescent="0.4">
      <c r="A32" s="18" t="s">
        <v>188</v>
      </c>
      <c r="B32" s="29">
        <v>6</v>
      </c>
      <c r="C32" s="37">
        <v>0</v>
      </c>
      <c r="D32" s="39">
        <v>0.98</v>
      </c>
      <c r="E32" s="19"/>
      <c r="F32" s="9">
        <f t="shared" si="1"/>
        <v>5.88</v>
      </c>
      <c r="G32" s="8">
        <v>6</v>
      </c>
      <c r="H32" s="9">
        <f t="shared" si="2"/>
        <v>0.98</v>
      </c>
      <c r="I32" s="49">
        <f t="shared" si="3"/>
        <v>0</v>
      </c>
    </row>
    <row r="33" spans="1:9" s="58" customFormat="1" ht="15" thickBot="1" x14ac:dyDescent="0.4">
      <c r="A33" s="50" t="s">
        <v>189</v>
      </c>
      <c r="B33" s="77">
        <v>6</v>
      </c>
      <c r="C33" s="77">
        <v>12</v>
      </c>
      <c r="D33" s="57">
        <v>2.2999999999999998</v>
      </c>
      <c r="E33" s="78"/>
      <c r="F33" s="54">
        <f t="shared" si="1"/>
        <v>13.799999999999999</v>
      </c>
      <c r="G33" s="55">
        <v>6</v>
      </c>
      <c r="H33" s="9">
        <f t="shared" si="2"/>
        <v>2.2999999999999998</v>
      </c>
      <c r="I33" s="79">
        <f>H33*G33</f>
        <v>13.799999999999999</v>
      </c>
    </row>
    <row r="34" spans="1:9" ht="15" thickBot="1" x14ac:dyDescent="0.4">
      <c r="A34" s="18" t="s">
        <v>190</v>
      </c>
      <c r="B34" s="29">
        <v>4</v>
      </c>
      <c r="C34" s="37">
        <v>0</v>
      </c>
      <c r="D34" s="39">
        <v>3</v>
      </c>
      <c r="E34" s="19"/>
      <c r="F34" s="9">
        <f t="shared" si="1"/>
        <v>12</v>
      </c>
      <c r="G34" s="8">
        <v>6</v>
      </c>
      <c r="H34" s="9">
        <f t="shared" si="2"/>
        <v>2</v>
      </c>
      <c r="I34" s="49">
        <f t="shared" si="3"/>
        <v>0</v>
      </c>
    </row>
    <row r="35" spans="1:9" ht="15" thickBot="1" x14ac:dyDescent="0.4">
      <c r="A35" s="18" t="s">
        <v>191</v>
      </c>
      <c r="B35" s="29">
        <v>4</v>
      </c>
      <c r="C35" s="37">
        <v>0</v>
      </c>
      <c r="D35" s="39">
        <v>3</v>
      </c>
      <c r="E35" s="19"/>
      <c r="F35" s="9">
        <f t="shared" si="1"/>
        <v>12</v>
      </c>
      <c r="G35" s="8">
        <v>6</v>
      </c>
      <c r="H35" s="9">
        <f t="shared" si="2"/>
        <v>2</v>
      </c>
      <c r="I35" s="49">
        <f t="shared" si="3"/>
        <v>0</v>
      </c>
    </row>
    <row r="36" spans="1:9" ht="15" thickBot="1" x14ac:dyDescent="0.4">
      <c r="A36" s="18" t="s">
        <v>192</v>
      </c>
      <c r="B36" s="29">
        <v>2</v>
      </c>
      <c r="C36" s="37">
        <v>4</v>
      </c>
      <c r="D36" s="39">
        <v>12</v>
      </c>
      <c r="E36" s="19"/>
      <c r="F36" s="9">
        <f t="shared" si="1"/>
        <v>24</v>
      </c>
      <c r="G36" s="8">
        <v>6</v>
      </c>
      <c r="H36" s="9">
        <f>F36*B36/G36</f>
        <v>8</v>
      </c>
      <c r="I36" s="49">
        <f t="shared" si="3"/>
        <v>32</v>
      </c>
    </row>
    <row r="37" spans="1:9" s="58" customFormat="1" ht="44" thickBot="1" x14ac:dyDescent="0.4">
      <c r="A37" s="50" t="s">
        <v>343</v>
      </c>
      <c r="B37" s="51">
        <v>0</v>
      </c>
      <c r="C37" s="51">
        <v>18.8</v>
      </c>
      <c r="D37" s="52">
        <v>25</v>
      </c>
      <c r="E37" s="53" t="s">
        <v>352</v>
      </c>
      <c r="F37" s="54">
        <v>6</v>
      </c>
      <c r="G37" s="55">
        <v>12</v>
      </c>
      <c r="H37" s="56">
        <f>F37*C37/G37</f>
        <v>9.4</v>
      </c>
      <c r="I37" s="57">
        <f>C37*F37/G37</f>
        <v>9.4</v>
      </c>
    </row>
    <row r="38" spans="1:9" ht="15" thickBot="1" x14ac:dyDescent="0.4">
      <c r="A38" s="34" t="s">
        <v>344</v>
      </c>
      <c r="B38" s="38">
        <v>0</v>
      </c>
      <c r="C38" s="38">
        <v>4</v>
      </c>
      <c r="D38" s="40">
        <v>1.9</v>
      </c>
      <c r="E38" s="35" t="s">
        <v>353</v>
      </c>
      <c r="F38" s="13">
        <f t="shared" ref="F38:F49" si="4">D38*C38</f>
        <v>7.6</v>
      </c>
      <c r="G38" s="12">
        <v>12</v>
      </c>
      <c r="H38" s="47">
        <f t="shared" ref="H38:H49" si="5">F38*C38/G38</f>
        <v>2.5333333333333332</v>
      </c>
      <c r="I38" s="48">
        <f t="shared" ref="I38:I53" si="6">C38*F38/G38</f>
        <v>2.5333333333333332</v>
      </c>
    </row>
    <row r="39" spans="1:9" ht="29.5" thickBot="1" x14ac:dyDescent="0.4">
      <c r="A39" s="34" t="s">
        <v>345</v>
      </c>
      <c r="B39" s="38">
        <v>0</v>
      </c>
      <c r="C39" s="38">
        <v>10</v>
      </c>
      <c r="D39" s="40">
        <v>2.12</v>
      </c>
      <c r="E39" s="35" t="s">
        <v>354</v>
      </c>
      <c r="F39" s="13">
        <f t="shared" si="4"/>
        <v>21.200000000000003</v>
      </c>
      <c r="G39" s="12">
        <v>12</v>
      </c>
      <c r="H39" s="47">
        <f t="shared" si="5"/>
        <v>17.666666666666668</v>
      </c>
      <c r="I39" s="48">
        <f t="shared" si="6"/>
        <v>17.666666666666668</v>
      </c>
    </row>
    <row r="40" spans="1:9" ht="44" thickBot="1" x14ac:dyDescent="0.4">
      <c r="A40" s="34" t="s">
        <v>346</v>
      </c>
      <c r="B40" s="38">
        <v>0</v>
      </c>
      <c r="C40" s="38">
        <v>4</v>
      </c>
      <c r="D40" s="40">
        <v>4.75</v>
      </c>
      <c r="E40" s="35" t="s">
        <v>355</v>
      </c>
      <c r="F40" s="13">
        <f t="shared" si="4"/>
        <v>19</v>
      </c>
      <c r="G40" s="12">
        <v>12</v>
      </c>
      <c r="H40" s="47">
        <f t="shared" si="5"/>
        <v>6.333333333333333</v>
      </c>
      <c r="I40" s="48">
        <f t="shared" si="6"/>
        <v>6.333333333333333</v>
      </c>
    </row>
    <row r="41" spans="1:9" ht="15" thickBot="1" x14ac:dyDescent="0.4">
      <c r="A41" s="34" t="s">
        <v>347</v>
      </c>
      <c r="B41" s="38">
        <v>0</v>
      </c>
      <c r="C41" s="38">
        <v>5</v>
      </c>
      <c r="D41" s="40">
        <v>3.63</v>
      </c>
      <c r="E41" s="35" t="s">
        <v>356</v>
      </c>
      <c r="F41" s="13">
        <f t="shared" si="4"/>
        <v>18.149999999999999</v>
      </c>
      <c r="G41" s="12">
        <v>3</v>
      </c>
      <c r="H41" s="47">
        <f t="shared" si="5"/>
        <v>30.25</v>
      </c>
      <c r="I41" s="48">
        <f t="shared" si="6"/>
        <v>30.25</v>
      </c>
    </row>
    <row r="42" spans="1:9" ht="15" thickBot="1" x14ac:dyDescent="0.4">
      <c r="A42" s="34" t="s">
        <v>348</v>
      </c>
      <c r="B42" s="38">
        <v>0</v>
      </c>
      <c r="C42" s="38">
        <v>1</v>
      </c>
      <c r="D42" s="40">
        <v>5.9</v>
      </c>
      <c r="E42" s="35" t="s">
        <v>357</v>
      </c>
      <c r="F42" s="13">
        <f t="shared" si="4"/>
        <v>5.9</v>
      </c>
      <c r="G42" s="12">
        <v>12</v>
      </c>
      <c r="H42" s="47">
        <f t="shared" si="5"/>
        <v>0.4916666666666667</v>
      </c>
      <c r="I42" s="48">
        <f t="shared" si="6"/>
        <v>0.4916666666666667</v>
      </c>
    </row>
    <row r="43" spans="1:9" ht="29.5" thickBot="1" x14ac:dyDescent="0.4">
      <c r="A43" s="34" t="s">
        <v>349</v>
      </c>
      <c r="B43" s="38">
        <v>0</v>
      </c>
      <c r="C43" s="38">
        <v>3</v>
      </c>
      <c r="D43" s="40">
        <v>15</v>
      </c>
      <c r="E43" s="35" t="s">
        <v>358</v>
      </c>
      <c r="F43" s="13">
        <f t="shared" si="4"/>
        <v>45</v>
      </c>
      <c r="G43" s="12">
        <v>60</v>
      </c>
      <c r="H43" s="47">
        <f t="shared" si="5"/>
        <v>2.25</v>
      </c>
      <c r="I43" s="48">
        <f t="shared" si="6"/>
        <v>2.25</v>
      </c>
    </row>
    <row r="44" spans="1:9" ht="29.5" thickBot="1" x14ac:dyDescent="0.4">
      <c r="A44" s="34" t="s">
        <v>350</v>
      </c>
      <c r="B44" s="38">
        <v>0</v>
      </c>
      <c r="C44" s="38">
        <v>3</v>
      </c>
      <c r="D44" s="40">
        <v>11.7</v>
      </c>
      <c r="E44" s="35" t="s">
        <v>359</v>
      </c>
      <c r="F44" s="13">
        <f t="shared" si="4"/>
        <v>35.099999999999994</v>
      </c>
      <c r="G44" s="12">
        <v>60</v>
      </c>
      <c r="H44" s="47">
        <f t="shared" si="5"/>
        <v>1.7549999999999997</v>
      </c>
      <c r="I44" s="48">
        <f t="shared" si="6"/>
        <v>1.7549999999999997</v>
      </c>
    </row>
    <row r="45" spans="1:9" ht="29.5" thickBot="1" x14ac:dyDescent="0.4">
      <c r="A45" s="34" t="s">
        <v>351</v>
      </c>
      <c r="B45" s="38">
        <v>0</v>
      </c>
      <c r="C45" s="38">
        <v>3</v>
      </c>
      <c r="D45" s="40">
        <v>9.3000000000000007</v>
      </c>
      <c r="E45" s="35" t="s">
        <v>360</v>
      </c>
      <c r="F45" s="13">
        <f t="shared" si="4"/>
        <v>27.900000000000002</v>
      </c>
      <c r="G45" s="12">
        <v>60</v>
      </c>
      <c r="H45" s="47">
        <f t="shared" si="5"/>
        <v>1.395</v>
      </c>
      <c r="I45" s="48">
        <f t="shared" si="6"/>
        <v>1.395</v>
      </c>
    </row>
    <row r="46" spans="1:9" ht="29.5" thickBot="1" x14ac:dyDescent="0.4">
      <c r="A46" s="34" t="s">
        <v>361</v>
      </c>
      <c r="B46" s="38">
        <v>0</v>
      </c>
      <c r="C46" s="38">
        <v>2</v>
      </c>
      <c r="D46" s="40">
        <v>5.3</v>
      </c>
      <c r="E46" s="35" t="s">
        <v>362</v>
      </c>
      <c r="F46" s="13">
        <f t="shared" si="4"/>
        <v>10.6</v>
      </c>
      <c r="G46" s="12">
        <v>60</v>
      </c>
      <c r="H46" s="47">
        <f t="shared" si="5"/>
        <v>0.35333333333333333</v>
      </c>
      <c r="I46" s="48">
        <f t="shared" si="6"/>
        <v>0.35333333333333333</v>
      </c>
    </row>
    <row r="47" spans="1:9" ht="15" thickBot="1" x14ac:dyDescent="0.4">
      <c r="A47" s="34" t="s">
        <v>365</v>
      </c>
      <c r="B47" s="38">
        <v>0</v>
      </c>
      <c r="C47" s="38">
        <v>4</v>
      </c>
      <c r="D47" s="40">
        <v>13</v>
      </c>
      <c r="E47" s="35"/>
      <c r="F47" s="13">
        <f t="shared" si="4"/>
        <v>52</v>
      </c>
      <c r="G47" s="12">
        <v>60</v>
      </c>
      <c r="H47" s="47">
        <f t="shared" si="5"/>
        <v>3.4666666666666668</v>
      </c>
      <c r="I47" s="48">
        <f t="shared" si="6"/>
        <v>3.4666666666666668</v>
      </c>
    </row>
    <row r="48" spans="1:9" ht="15" thickBot="1" x14ac:dyDescent="0.4">
      <c r="A48" s="34" t="s">
        <v>363</v>
      </c>
      <c r="B48" s="38">
        <v>0</v>
      </c>
      <c r="C48" s="38">
        <v>4</v>
      </c>
      <c r="D48" s="40">
        <v>3.85</v>
      </c>
      <c r="E48" s="35"/>
      <c r="F48" s="13">
        <f t="shared" si="4"/>
        <v>15.4</v>
      </c>
      <c r="G48" s="12">
        <v>12</v>
      </c>
      <c r="H48" s="47">
        <f t="shared" si="5"/>
        <v>5.1333333333333337</v>
      </c>
      <c r="I48" s="48">
        <f t="shared" si="6"/>
        <v>5.1333333333333337</v>
      </c>
    </row>
    <row r="49" spans="1:9" ht="15" thickBot="1" x14ac:dyDescent="0.4">
      <c r="A49" s="34" t="s">
        <v>364</v>
      </c>
      <c r="B49" s="38">
        <v>0</v>
      </c>
      <c r="C49" s="38">
        <v>4</v>
      </c>
      <c r="D49" s="40">
        <v>2.1</v>
      </c>
      <c r="E49" s="35"/>
      <c r="F49" s="13">
        <f t="shared" si="4"/>
        <v>8.4</v>
      </c>
      <c r="G49" s="12">
        <v>6</v>
      </c>
      <c r="H49" s="47">
        <f t="shared" si="5"/>
        <v>5.6000000000000005</v>
      </c>
      <c r="I49" s="48">
        <f t="shared" si="6"/>
        <v>5.6000000000000005</v>
      </c>
    </row>
    <row r="50" spans="1:9" ht="15" thickBot="1" x14ac:dyDescent="0.4">
      <c r="A50" s="23" t="s">
        <v>39</v>
      </c>
      <c r="B50" s="24"/>
      <c r="C50" s="24"/>
      <c r="D50" s="24"/>
      <c r="E50" s="25"/>
      <c r="F50" s="26"/>
      <c r="G50" s="12"/>
      <c r="H50" s="13">
        <f>SUM(H27:H36)</f>
        <v>24.085000000000001</v>
      </c>
      <c r="I50" s="13">
        <f>SUM(I27:I36)</f>
        <v>56.233333333333334</v>
      </c>
    </row>
    <row r="51" spans="1:9" ht="16" thickBot="1" x14ac:dyDescent="0.4">
      <c r="A51" s="350" t="s">
        <v>193</v>
      </c>
      <c r="B51" s="351"/>
      <c r="C51" s="351"/>
      <c r="D51" s="351"/>
      <c r="E51" s="351"/>
      <c r="F51" s="351"/>
      <c r="G51" s="352"/>
      <c r="H51" s="27">
        <f>H15+H18+H25+H50</f>
        <v>511.59749999999991</v>
      </c>
      <c r="I51" s="27">
        <f>I15+I18+I25+I50</f>
        <v>196.25833333333333</v>
      </c>
    </row>
    <row r="52" spans="1:9" ht="16" thickBot="1" x14ac:dyDescent="0.4">
      <c r="A52" s="344" t="s">
        <v>194</v>
      </c>
      <c r="B52" s="345"/>
      <c r="C52" s="345"/>
      <c r="D52" s="345"/>
      <c r="E52" s="345"/>
      <c r="F52" s="345"/>
      <c r="G52" s="346"/>
      <c r="H52" s="28">
        <f>H51/5</f>
        <v>102.31949999999998</v>
      </c>
      <c r="I52" s="28">
        <f>I51/5</f>
        <v>39.251666666666665</v>
      </c>
    </row>
    <row r="53" spans="1:9" ht="48" customHeight="1" thickBot="1" x14ac:dyDescent="0.4">
      <c r="A53" s="347" t="s">
        <v>195</v>
      </c>
      <c r="B53" s="347"/>
      <c r="C53" s="347"/>
      <c r="D53" s="347"/>
      <c r="E53" s="347"/>
      <c r="F53" s="347"/>
      <c r="G53" s="347"/>
      <c r="H53" s="347"/>
      <c r="I53" s="48" t="e">
        <f t="shared" si="6"/>
        <v>#DIV/0!</v>
      </c>
    </row>
  </sheetData>
  <mergeCells count="4">
    <mergeCell ref="A51:G51"/>
    <mergeCell ref="A52:G52"/>
    <mergeCell ref="A53:H53"/>
    <mergeCell ref="A26:I26"/>
  </mergeCells>
  <pageMargins left="0.511811024" right="0.511811024" top="0.78740157499999996" bottom="0.78740157499999996" header="0.31496062000000002" footer="0.3149606200000000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Planilha Original</vt:lpstr>
      <vt:lpstr>Equipamentos Original</vt:lpstr>
      <vt:lpstr>Medicamentos Original</vt:lpstr>
      <vt:lpstr>Pesquisa salários</vt:lpstr>
      <vt:lpstr>Uniformes e outros</vt:lpstr>
      <vt:lpstr>Valores ref. itens novos</vt:lpstr>
      <vt:lpstr>Pesquisas de mercado</vt:lpstr>
      <vt:lpstr>Aditivo Kits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Arcangela Silva Casagrande</dc:creator>
  <cp:lastModifiedBy>Adalton Damazio Goncalves Freitas</cp:lastModifiedBy>
  <cp:lastPrinted>2022-07-22T11:39:03Z</cp:lastPrinted>
  <dcterms:created xsi:type="dcterms:W3CDTF">2018-01-23T19:35:16Z</dcterms:created>
  <dcterms:modified xsi:type="dcterms:W3CDTF">2022-08-19T21:02:57Z</dcterms:modified>
</cp:coreProperties>
</file>